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C:\Users\lebaron\Documents\Documento-viejo\Documents\trabajo\Publicaciones\2021\Publicaciones Planeación\2021-08-26 Mapa riesgos\Obsoleto\"/>
    </mc:Choice>
  </mc:AlternateContent>
  <xr:revisionPtr revIDLastSave="0" documentId="13_ncr:1_{51C2A6D5-2B4C-48FB-9663-7E020F8409F7}" xr6:coauthVersionLast="36" xr6:coauthVersionMax="36" xr10:uidLastSave="{00000000-0000-0000-0000-000000000000}"/>
  <bookViews>
    <workbookView xWindow="0" yWindow="0" windowWidth="24000" windowHeight="8535" xr2:uid="{00000000-000D-0000-FFFF-FFFF00000000}"/>
  </bookViews>
  <sheets>
    <sheet name="2. Riesgos de Corrupción" sheetId="1" r:id="rId1"/>
  </sheets>
  <externalReferences>
    <externalReference r:id="rId2"/>
    <externalReference r:id="rId3"/>
    <externalReference r:id="rId4"/>
  </externalReferences>
  <definedNames>
    <definedName name="_xlnm._FilterDatabase" localSheetId="0" hidden="1">'2. Riesgos de Corrupción'!$A$13:$WXK$48</definedName>
    <definedName name="Antijurídico" localSheetId="0">'[1]Tabla No 9. Ctrl Seguridad Info'!#REF!</definedName>
    <definedName name="Antijurídico">'[1]Tabla No 9. Ctrl Seguridad Info'!#REF!</definedName>
    <definedName name="_xlnm.Print_Area" localSheetId="0">'2. Riesgos de Corrupción'!$A$1:$BD$52</definedName>
    <definedName name="ControlesSeguridadGeneral" localSheetId="0">'[1]Tabla No 9. Ctrl Seguridad Info'!#REF!</definedName>
    <definedName name="ControlesSeguridadGeneral">'[1]Tabla No 9. Ctrl Seguridad Info'!#REF!</definedName>
    <definedName name="Corrupción" localSheetId="0">'[1]Tabla No 9. Ctrl Seguridad Info'!#REF!</definedName>
    <definedName name="Corrupción">'[1]Tabla No 9. Ctrl Seguridad Info'!#REF!</definedName>
    <definedName name="Cumplimiento" localSheetId="0">'[1]Tabla No 9. Ctrl Seguridad Info'!#REF!</definedName>
    <definedName name="Cumplimiento">'[1]Tabla No 9. Ctrl Seguridad Info'!#REF!</definedName>
    <definedName name="Estrategico" localSheetId="0">'[1]Tabla No 9. Ctrl Seguridad Info'!#REF!</definedName>
    <definedName name="Estrategico">'[1]Tabla No 9. Ctrl Seguridad Info'!#REF!</definedName>
    <definedName name="Financiero" localSheetId="0">'[1]Tabla No 9. Ctrl Seguridad Info'!#REF!</definedName>
    <definedName name="Financiero">'[1]Tabla No 9. Ctrl Seguridad Info'!#REF!</definedName>
    <definedName name="Imagen" localSheetId="0">'[1]Tabla No 9. Ctrl Seguridad Info'!#REF!</definedName>
    <definedName name="Imagen">'[1]Tabla No 9. Ctrl Seguridad Info'!#REF!</definedName>
    <definedName name="Operativo" localSheetId="0">'[1]Tabla No 9. Ctrl Seguridad Info'!#REF!</definedName>
    <definedName name="Operativo">'[1]Tabla No 9. Ctrl Seguridad Info'!#REF!</definedName>
    <definedName name="Tecnología" localSheetId="0">'[1]Tabla No 9. Ctrl Seguridad Info'!#REF!</definedName>
    <definedName name="Tecnología">'[1]Tabla No 9. Ctrl Seguridad Info'!#REF!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8" i="1" l="1"/>
  <c r="Z48" i="1"/>
  <c r="X48" i="1"/>
  <c r="V48" i="1"/>
  <c r="T48" i="1"/>
  <c r="R48" i="1"/>
  <c r="P48" i="1"/>
  <c r="N48" i="1"/>
  <c r="J48" i="1"/>
  <c r="AD47" i="1"/>
  <c r="Z47" i="1"/>
  <c r="X47" i="1"/>
  <c r="V47" i="1"/>
  <c r="T47" i="1"/>
  <c r="R47" i="1"/>
  <c r="P47" i="1"/>
  <c r="N47" i="1"/>
  <c r="AA47" i="1" s="1"/>
  <c r="AB47" i="1" s="1"/>
  <c r="AE47" i="1" s="1"/>
  <c r="J47" i="1"/>
  <c r="AD46" i="1"/>
  <c r="Z46" i="1"/>
  <c r="X46" i="1"/>
  <c r="V46" i="1"/>
  <c r="T46" i="1"/>
  <c r="R46" i="1"/>
  <c r="P46" i="1"/>
  <c r="N46" i="1"/>
  <c r="J46" i="1"/>
  <c r="AD45" i="1"/>
  <c r="Z45" i="1"/>
  <c r="X45" i="1"/>
  <c r="V45" i="1"/>
  <c r="T45" i="1"/>
  <c r="R45" i="1"/>
  <c r="P45" i="1"/>
  <c r="N45" i="1"/>
  <c r="J45" i="1"/>
  <c r="AD44" i="1"/>
  <c r="Z44" i="1"/>
  <c r="X44" i="1"/>
  <c r="V44" i="1"/>
  <c r="T44" i="1"/>
  <c r="R44" i="1"/>
  <c r="P44" i="1"/>
  <c r="N44" i="1"/>
  <c r="J44" i="1"/>
  <c r="AD43" i="1"/>
  <c r="Z43" i="1"/>
  <c r="X43" i="1"/>
  <c r="V43" i="1"/>
  <c r="T43" i="1"/>
  <c r="R43" i="1"/>
  <c r="P43" i="1"/>
  <c r="N43" i="1"/>
  <c r="AD42" i="1"/>
  <c r="Z42" i="1"/>
  <c r="X42" i="1"/>
  <c r="V42" i="1"/>
  <c r="T42" i="1"/>
  <c r="R42" i="1"/>
  <c r="P42" i="1"/>
  <c r="N42" i="1"/>
  <c r="AD41" i="1"/>
  <c r="Z41" i="1"/>
  <c r="X41" i="1"/>
  <c r="V41" i="1"/>
  <c r="T41" i="1"/>
  <c r="R41" i="1"/>
  <c r="P41" i="1"/>
  <c r="N41" i="1"/>
  <c r="AA41" i="1" s="1"/>
  <c r="AB41" i="1" s="1"/>
  <c r="AE41" i="1" s="1"/>
  <c r="J41" i="1"/>
  <c r="AT40" i="1"/>
  <c r="AD40" i="1"/>
  <c r="Z40" i="1"/>
  <c r="X40" i="1"/>
  <c r="V40" i="1"/>
  <c r="T40" i="1"/>
  <c r="R40" i="1"/>
  <c r="P40" i="1"/>
  <c r="N40" i="1"/>
  <c r="AT39" i="1"/>
  <c r="AD39" i="1"/>
  <c r="Z39" i="1"/>
  <c r="X39" i="1"/>
  <c r="V39" i="1"/>
  <c r="T39" i="1"/>
  <c r="R39" i="1"/>
  <c r="P39" i="1"/>
  <c r="N39" i="1"/>
  <c r="J39" i="1"/>
  <c r="AD38" i="1"/>
  <c r="Z38" i="1"/>
  <c r="X38" i="1"/>
  <c r="V38" i="1"/>
  <c r="T38" i="1"/>
  <c r="R38" i="1"/>
  <c r="P38" i="1"/>
  <c r="N38" i="1"/>
  <c r="J38" i="1"/>
  <c r="AQ37" i="1"/>
  <c r="AO37" i="1"/>
  <c r="AD37" i="1"/>
  <c r="Z37" i="1"/>
  <c r="X37" i="1"/>
  <c r="V37" i="1"/>
  <c r="T37" i="1"/>
  <c r="R37" i="1"/>
  <c r="P37" i="1"/>
  <c r="N37" i="1"/>
  <c r="J37" i="1"/>
  <c r="AD36" i="1"/>
  <c r="Z36" i="1"/>
  <c r="X36" i="1"/>
  <c r="V36" i="1"/>
  <c r="T36" i="1"/>
  <c r="R36" i="1"/>
  <c r="P36" i="1"/>
  <c r="N36" i="1"/>
  <c r="J36" i="1"/>
  <c r="AD35" i="1"/>
  <c r="AA35" i="1"/>
  <c r="AB35" i="1" s="1"/>
  <c r="AE35" i="1" s="1"/>
  <c r="Z35" i="1"/>
  <c r="X35" i="1"/>
  <c r="V35" i="1"/>
  <c r="T35" i="1"/>
  <c r="R35" i="1"/>
  <c r="P35" i="1"/>
  <c r="N35" i="1"/>
  <c r="J35" i="1"/>
  <c r="AD34" i="1"/>
  <c r="Z34" i="1"/>
  <c r="X34" i="1"/>
  <c r="V34" i="1"/>
  <c r="T34" i="1"/>
  <c r="R34" i="1"/>
  <c r="P34" i="1"/>
  <c r="N34" i="1"/>
  <c r="AA34" i="1" s="1"/>
  <c r="AB34" i="1" s="1"/>
  <c r="AE34" i="1" s="1"/>
  <c r="J34" i="1"/>
  <c r="AD33" i="1"/>
  <c r="Z33" i="1"/>
  <c r="X33" i="1"/>
  <c r="V33" i="1"/>
  <c r="T33" i="1"/>
  <c r="R33" i="1"/>
  <c r="P33" i="1"/>
  <c r="N33" i="1"/>
  <c r="J33" i="1"/>
  <c r="AD32" i="1"/>
  <c r="Z32" i="1"/>
  <c r="X32" i="1"/>
  <c r="V32" i="1"/>
  <c r="T32" i="1"/>
  <c r="R32" i="1"/>
  <c r="P32" i="1"/>
  <c r="N32" i="1"/>
  <c r="J32" i="1"/>
  <c r="AD31" i="1"/>
  <c r="Z31" i="1"/>
  <c r="X31" i="1"/>
  <c r="V31" i="1"/>
  <c r="T31" i="1"/>
  <c r="R31" i="1"/>
  <c r="P31" i="1"/>
  <c r="N31" i="1"/>
  <c r="J31" i="1"/>
  <c r="AD30" i="1"/>
  <c r="Z30" i="1"/>
  <c r="X30" i="1"/>
  <c r="V30" i="1"/>
  <c r="T30" i="1"/>
  <c r="R30" i="1"/>
  <c r="P30" i="1"/>
  <c r="N30" i="1"/>
  <c r="AQ29" i="1"/>
  <c r="AO29" i="1"/>
  <c r="AD29" i="1"/>
  <c r="Z29" i="1"/>
  <c r="X29" i="1"/>
  <c r="V29" i="1"/>
  <c r="T29" i="1"/>
  <c r="R29" i="1"/>
  <c r="P29" i="1"/>
  <c r="N29" i="1"/>
  <c r="J29" i="1"/>
  <c r="AD28" i="1"/>
  <c r="Z28" i="1"/>
  <c r="X28" i="1"/>
  <c r="V28" i="1"/>
  <c r="T28" i="1"/>
  <c r="R28" i="1"/>
  <c r="P28" i="1"/>
  <c r="N28" i="1"/>
  <c r="AA28" i="1" s="1"/>
  <c r="AB28" i="1" s="1"/>
  <c r="AE28" i="1" s="1"/>
  <c r="J28" i="1"/>
  <c r="AQ27" i="1"/>
  <c r="AO27" i="1"/>
  <c r="AD27" i="1"/>
  <c r="Z27" i="1"/>
  <c r="X27" i="1"/>
  <c r="V27" i="1"/>
  <c r="T27" i="1"/>
  <c r="R27" i="1"/>
  <c r="P27" i="1"/>
  <c r="J27" i="1"/>
  <c r="AD26" i="1"/>
  <c r="Z26" i="1"/>
  <c r="X26" i="1"/>
  <c r="V26" i="1"/>
  <c r="T26" i="1"/>
  <c r="R26" i="1"/>
  <c r="P26" i="1"/>
  <c r="N26" i="1"/>
  <c r="AD25" i="1"/>
  <c r="Z25" i="1"/>
  <c r="X25" i="1"/>
  <c r="V25" i="1"/>
  <c r="T25" i="1"/>
  <c r="AA25" i="1" s="1"/>
  <c r="AB25" i="1" s="1"/>
  <c r="AE25" i="1" s="1"/>
  <c r="R25" i="1"/>
  <c r="P25" i="1"/>
  <c r="N25" i="1"/>
  <c r="J25" i="1"/>
  <c r="AQ24" i="1"/>
  <c r="AO24" i="1"/>
  <c r="AD24" i="1"/>
  <c r="Z24" i="1"/>
  <c r="X24" i="1"/>
  <c r="V24" i="1"/>
  <c r="T24" i="1"/>
  <c r="R24" i="1"/>
  <c r="P24" i="1"/>
  <c r="N24" i="1"/>
  <c r="J24" i="1"/>
  <c r="AD23" i="1"/>
  <c r="Z23" i="1"/>
  <c r="X23" i="1"/>
  <c r="V23" i="1"/>
  <c r="T23" i="1"/>
  <c r="R23" i="1"/>
  <c r="P23" i="1"/>
  <c r="N23" i="1"/>
  <c r="J23" i="1"/>
  <c r="AD22" i="1"/>
  <c r="Z22" i="1"/>
  <c r="X22" i="1"/>
  <c r="V22" i="1"/>
  <c r="T22" i="1"/>
  <c r="R22" i="1"/>
  <c r="P22" i="1"/>
  <c r="N22" i="1"/>
  <c r="J22" i="1"/>
  <c r="AD21" i="1"/>
  <c r="Z21" i="1"/>
  <c r="X21" i="1"/>
  <c r="V21" i="1"/>
  <c r="T21" i="1"/>
  <c r="R21" i="1"/>
  <c r="P21" i="1"/>
  <c r="AA21" i="1" s="1"/>
  <c r="AB21" i="1" s="1"/>
  <c r="AE21" i="1" s="1"/>
  <c r="N21" i="1"/>
  <c r="J21" i="1"/>
  <c r="AD20" i="1"/>
  <c r="Z20" i="1"/>
  <c r="X20" i="1"/>
  <c r="V20" i="1"/>
  <c r="T20" i="1"/>
  <c r="R20" i="1"/>
  <c r="P20" i="1"/>
  <c r="N20" i="1"/>
  <c r="J20" i="1"/>
  <c r="AD19" i="1"/>
  <c r="Z19" i="1"/>
  <c r="X19" i="1"/>
  <c r="V19" i="1"/>
  <c r="T19" i="1"/>
  <c r="R19" i="1"/>
  <c r="P19" i="1"/>
  <c r="N19" i="1"/>
  <c r="J19" i="1"/>
  <c r="AQ18" i="1"/>
  <c r="AO18" i="1"/>
  <c r="AD18" i="1"/>
  <c r="Z18" i="1"/>
  <c r="X18" i="1"/>
  <c r="V18" i="1"/>
  <c r="T18" i="1"/>
  <c r="R18" i="1"/>
  <c r="P18" i="1"/>
  <c r="N18" i="1"/>
  <c r="J18" i="1"/>
  <c r="AD17" i="1"/>
  <c r="Z17" i="1"/>
  <c r="X17" i="1"/>
  <c r="V17" i="1"/>
  <c r="T17" i="1"/>
  <c r="R17" i="1"/>
  <c r="P17" i="1"/>
  <c r="N17" i="1"/>
  <c r="AA17" i="1" s="1"/>
  <c r="AB17" i="1" s="1"/>
  <c r="AE17" i="1" s="1"/>
  <c r="J17" i="1"/>
  <c r="AD16" i="1"/>
  <c r="Z16" i="1"/>
  <c r="X16" i="1"/>
  <c r="V16" i="1"/>
  <c r="T16" i="1"/>
  <c r="R16" i="1"/>
  <c r="P16" i="1"/>
  <c r="N16" i="1"/>
  <c r="J16" i="1"/>
  <c r="AD15" i="1"/>
  <c r="Z15" i="1"/>
  <c r="X15" i="1"/>
  <c r="V15" i="1"/>
  <c r="T15" i="1"/>
  <c r="R15" i="1"/>
  <c r="P15" i="1"/>
  <c r="N15" i="1"/>
  <c r="J15" i="1"/>
  <c r="AD14" i="1"/>
  <c r="Z14" i="1"/>
  <c r="X14" i="1"/>
  <c r="V14" i="1"/>
  <c r="T14" i="1"/>
  <c r="R14" i="1"/>
  <c r="P14" i="1"/>
  <c r="N14" i="1"/>
  <c r="J14" i="1"/>
  <c r="X10" i="1"/>
  <c r="X9" i="1"/>
  <c r="P9" i="1"/>
  <c r="AA15" i="1" l="1"/>
  <c r="AB15" i="1" s="1"/>
  <c r="AE15" i="1" s="1"/>
  <c r="AA18" i="1"/>
  <c r="AB18" i="1" s="1"/>
  <c r="AE18" i="1" s="1"/>
  <c r="AA24" i="1"/>
  <c r="AB24" i="1" s="1"/>
  <c r="AE24" i="1" s="1"/>
  <c r="AA32" i="1"/>
  <c r="AB32" i="1" s="1"/>
  <c r="AE32" i="1" s="1"/>
  <c r="AA39" i="1"/>
  <c r="AB39" i="1" s="1"/>
  <c r="AE39" i="1" s="1"/>
  <c r="AA48" i="1"/>
  <c r="AB48" i="1" s="1"/>
  <c r="AE48" i="1" s="1"/>
  <c r="AA22" i="1"/>
  <c r="AB22" i="1" s="1"/>
  <c r="AE22" i="1" s="1"/>
  <c r="AA29" i="1"/>
  <c r="AB29" i="1" s="1"/>
  <c r="AE29" i="1" s="1"/>
  <c r="AA46" i="1"/>
  <c r="AB46" i="1" s="1"/>
  <c r="AE46" i="1" s="1"/>
  <c r="AA36" i="1"/>
  <c r="AB36" i="1" s="1"/>
  <c r="AE36" i="1" s="1"/>
  <c r="AA30" i="1"/>
  <c r="AB30" i="1" s="1"/>
  <c r="AE30" i="1" s="1"/>
  <c r="AA37" i="1"/>
  <c r="AB37" i="1" s="1"/>
  <c r="AE37" i="1" s="1"/>
  <c r="AA42" i="1"/>
  <c r="AB42" i="1" s="1"/>
  <c r="AE42" i="1" s="1"/>
  <c r="AA43" i="1"/>
  <c r="AB43" i="1" s="1"/>
  <c r="AE43" i="1" s="1"/>
  <c r="AA20" i="1"/>
  <c r="AB20" i="1" s="1"/>
  <c r="AE20" i="1" s="1"/>
  <c r="AA23" i="1"/>
  <c r="AB23" i="1" s="1"/>
  <c r="AE23" i="1" s="1"/>
  <c r="AA26" i="1"/>
  <c r="AB26" i="1" s="1"/>
  <c r="AE26" i="1" s="1"/>
  <c r="AA40" i="1"/>
  <c r="AB40" i="1" s="1"/>
  <c r="AE40" i="1" s="1"/>
  <c r="AA44" i="1"/>
  <c r="AB44" i="1" s="1"/>
  <c r="AE44" i="1" s="1"/>
  <c r="AA19" i="1"/>
  <c r="AB19" i="1" s="1"/>
  <c r="AE19" i="1" s="1"/>
  <c r="AA14" i="1"/>
  <c r="AB14" i="1" s="1"/>
  <c r="AE14" i="1" s="1"/>
  <c r="AA16" i="1"/>
  <c r="AB16" i="1" s="1"/>
  <c r="AE16" i="1" s="1"/>
  <c r="AA27" i="1"/>
  <c r="AB27" i="1" s="1"/>
  <c r="AE27" i="1" s="1"/>
  <c r="AA31" i="1"/>
  <c r="AB31" i="1" s="1"/>
  <c r="AE31" i="1" s="1"/>
  <c r="AA45" i="1"/>
  <c r="AB45" i="1" s="1"/>
  <c r="AE45" i="1" s="1"/>
  <c r="AA33" i="1"/>
  <c r="AB33" i="1" s="1"/>
  <c r="AE33" i="1" s="1"/>
  <c r="AA38" i="1"/>
  <c r="AB38" i="1" s="1"/>
  <c r="AE38" i="1" s="1"/>
  <c r="AF21" i="1"/>
  <c r="AG21" i="1" s="1"/>
  <c r="AI21" i="1" s="1"/>
  <c r="AJ21" i="1" s="1"/>
  <c r="AM21" i="1" s="1"/>
  <c r="AH21" i="1"/>
  <c r="AF33" i="1"/>
  <c r="AG33" i="1" s="1"/>
  <c r="AI33" i="1" s="1"/>
  <c r="AJ33" i="1" s="1"/>
  <c r="AM33" i="1" s="1"/>
  <c r="AH33" i="1"/>
  <c r="AH34" i="1"/>
  <c r="AF34" i="1"/>
  <c r="AG34" i="1" s="1"/>
  <c r="AI34" i="1" s="1"/>
  <c r="AJ34" i="1" s="1"/>
  <c r="AM34" i="1" s="1"/>
  <c r="AH35" i="1"/>
  <c r="AF35" i="1"/>
  <c r="AG35" i="1" s="1"/>
  <c r="AI35" i="1" s="1"/>
  <c r="AJ35" i="1" s="1"/>
  <c r="AM35" i="1" s="1"/>
  <c r="AH18" i="1"/>
  <c r="AF18" i="1"/>
  <c r="AG18" i="1" s="1"/>
  <c r="AI18" i="1" s="1"/>
  <c r="AJ18" i="1" s="1"/>
  <c r="AM18" i="1" s="1"/>
  <c r="AN18" i="1" s="1"/>
  <c r="AP18" i="1" s="1"/>
  <c r="AR18" i="1" s="1"/>
  <c r="AH24" i="1"/>
  <c r="AF24" i="1"/>
  <c r="AG24" i="1" s="1"/>
  <c r="AI24" i="1" s="1"/>
  <c r="AJ24" i="1" s="1"/>
  <c r="AM24" i="1" s="1"/>
  <c r="AN24" i="1" s="1"/>
  <c r="AP24" i="1" s="1"/>
  <c r="AR24" i="1" s="1"/>
  <c r="AF32" i="1"/>
  <c r="AG32" i="1" s="1"/>
  <c r="AI32" i="1" s="1"/>
  <c r="AJ32" i="1" s="1"/>
  <c r="AM32" i="1" s="1"/>
  <c r="AH32" i="1"/>
  <c r="AF39" i="1"/>
  <c r="AG39" i="1" s="1"/>
  <c r="AI39" i="1" s="1"/>
  <c r="AJ39" i="1" s="1"/>
  <c r="AM39" i="1" s="1"/>
  <c r="AH39" i="1"/>
  <c r="AH48" i="1"/>
  <c r="AF48" i="1"/>
  <c r="AG48" i="1" s="1"/>
  <c r="AI48" i="1" s="1"/>
  <c r="AJ48" i="1" s="1"/>
  <c r="AM48" i="1" s="1"/>
  <c r="AH20" i="1"/>
  <c r="AF20" i="1"/>
  <c r="AG20" i="1" s="1"/>
  <c r="AI20" i="1" s="1"/>
  <c r="AJ20" i="1" s="1"/>
  <c r="AM20" i="1" s="1"/>
  <c r="AH28" i="1"/>
  <c r="AF28" i="1"/>
  <c r="AG28" i="1" s="1"/>
  <c r="AI28" i="1" s="1"/>
  <c r="AJ28" i="1" s="1"/>
  <c r="AM28" i="1" s="1"/>
  <c r="AH38" i="1"/>
  <c r="AF38" i="1"/>
  <c r="AG38" i="1" s="1"/>
  <c r="AI38" i="1" s="1"/>
  <c r="AJ38" i="1" s="1"/>
  <c r="AM38" i="1" s="1"/>
  <c r="AF47" i="1"/>
  <c r="AG47" i="1" s="1"/>
  <c r="AI47" i="1" s="1"/>
  <c r="AJ47" i="1" s="1"/>
  <c r="AM47" i="1" s="1"/>
  <c r="AH47" i="1"/>
  <c r="AF15" i="1"/>
  <c r="AG15" i="1" s="1"/>
  <c r="AI15" i="1" s="1"/>
  <c r="AJ15" i="1" s="1"/>
  <c r="AM15" i="1" s="1"/>
  <c r="AH15" i="1"/>
  <c r="AF22" i="1"/>
  <c r="AG22" i="1" s="1"/>
  <c r="AI22" i="1" s="1"/>
  <c r="AJ22" i="1" s="1"/>
  <c r="AM22" i="1" s="1"/>
  <c r="AH22" i="1"/>
  <c r="AH29" i="1"/>
  <c r="AF29" i="1"/>
  <c r="AG29" i="1" s="1"/>
  <c r="AH41" i="1"/>
  <c r="AF41" i="1"/>
  <c r="AG41" i="1" s="1"/>
  <c r="AI41" i="1" s="1"/>
  <c r="AJ41" i="1" s="1"/>
  <c r="AM41" i="1" s="1"/>
  <c r="AF46" i="1"/>
  <c r="AG46" i="1" s="1"/>
  <c r="AI46" i="1" s="1"/>
  <c r="AJ46" i="1" s="1"/>
  <c r="AM46" i="1" s="1"/>
  <c r="AH46" i="1"/>
  <c r="AH26" i="1"/>
  <c r="AF26" i="1"/>
  <c r="AG26" i="1" s="1"/>
  <c r="AI26" i="1" s="1"/>
  <c r="AJ26" i="1" s="1"/>
  <c r="AM26" i="1" s="1"/>
  <c r="AH25" i="1"/>
  <c r="AF25" i="1"/>
  <c r="AG25" i="1" s="1"/>
  <c r="AI25" i="1" s="1"/>
  <c r="AJ25" i="1" s="1"/>
  <c r="AM25" i="1" s="1"/>
  <c r="AH36" i="1"/>
  <c r="AF36" i="1"/>
  <c r="AG36" i="1" s="1"/>
  <c r="AI36" i="1" s="1"/>
  <c r="AJ36" i="1" s="1"/>
  <c r="AM36" i="1" s="1"/>
  <c r="AH19" i="1"/>
  <c r="AF19" i="1"/>
  <c r="AG19" i="1" s="1"/>
  <c r="AI19" i="1" s="1"/>
  <c r="AJ19" i="1" s="1"/>
  <c r="AM19" i="1" s="1"/>
  <c r="AH30" i="1"/>
  <c r="AF30" i="1"/>
  <c r="AG30" i="1" s="1"/>
  <c r="AH37" i="1"/>
  <c r="AF37" i="1"/>
  <c r="AG37" i="1" s="1"/>
  <c r="AI37" i="1" s="1"/>
  <c r="AJ37" i="1" s="1"/>
  <c r="AM37" i="1" s="1"/>
  <c r="AN37" i="1" s="1"/>
  <c r="AP37" i="1" s="1"/>
  <c r="AR37" i="1" s="1"/>
  <c r="AH42" i="1"/>
  <c r="AF42" i="1"/>
  <c r="AG42" i="1" s="1"/>
  <c r="AI42" i="1" s="1"/>
  <c r="AJ42" i="1" s="1"/>
  <c r="AM42" i="1" s="1"/>
  <c r="AH43" i="1"/>
  <c r="AF43" i="1"/>
  <c r="AG43" i="1" s="1"/>
  <c r="AI43" i="1" s="1"/>
  <c r="AJ43" i="1" s="1"/>
  <c r="AM43" i="1" s="1"/>
  <c r="AF23" i="1"/>
  <c r="AG23" i="1" s="1"/>
  <c r="AI23" i="1" s="1"/>
  <c r="AJ23" i="1" s="1"/>
  <c r="AM23" i="1" s="1"/>
  <c r="AH23" i="1"/>
  <c r="AF40" i="1"/>
  <c r="AG40" i="1" s="1"/>
  <c r="AI40" i="1" s="1"/>
  <c r="AJ40" i="1" s="1"/>
  <c r="AM40" i="1" s="1"/>
  <c r="AH40" i="1"/>
  <c r="AH44" i="1"/>
  <c r="AF44" i="1"/>
  <c r="AG44" i="1" s="1"/>
  <c r="AI44" i="1" s="1"/>
  <c r="AJ44" i="1" s="1"/>
  <c r="AM44" i="1" s="1"/>
  <c r="AF14" i="1"/>
  <c r="AG14" i="1" s="1"/>
  <c r="AI14" i="1" s="1"/>
  <c r="AJ14" i="1" s="1"/>
  <c r="AM14" i="1" s="1"/>
  <c r="AH14" i="1"/>
  <c r="AH16" i="1"/>
  <c r="AF16" i="1"/>
  <c r="AG16" i="1" s="1"/>
  <c r="AI16" i="1" s="1"/>
  <c r="AJ16" i="1" s="1"/>
  <c r="AM16" i="1" s="1"/>
  <c r="AH17" i="1"/>
  <c r="AF17" i="1"/>
  <c r="AG17" i="1" s="1"/>
  <c r="AI17" i="1" s="1"/>
  <c r="AJ17" i="1" s="1"/>
  <c r="AM17" i="1" s="1"/>
  <c r="AH27" i="1"/>
  <c r="AF27" i="1"/>
  <c r="AG27" i="1" s="1"/>
  <c r="AI27" i="1" s="1"/>
  <c r="AJ27" i="1" s="1"/>
  <c r="AM27" i="1" s="1"/>
  <c r="AN27" i="1" s="1"/>
  <c r="AP27" i="1" s="1"/>
  <c r="AR27" i="1" s="1"/>
  <c r="AF31" i="1"/>
  <c r="AG31" i="1" s="1"/>
  <c r="AI31" i="1" s="1"/>
  <c r="AJ31" i="1" s="1"/>
  <c r="AM31" i="1" s="1"/>
  <c r="AH31" i="1"/>
  <c r="AH45" i="1"/>
  <c r="AF45" i="1"/>
  <c r="AG45" i="1" s="1"/>
  <c r="AI45" i="1" s="1"/>
  <c r="AJ45" i="1" s="1"/>
  <c r="AM45" i="1" s="1"/>
  <c r="AN42" i="1" l="1"/>
  <c r="AO42" i="1"/>
  <c r="AO47" i="1"/>
  <c r="AQ47" i="1" s="1"/>
  <c r="AN47" i="1"/>
  <c r="AP47" i="1" s="1"/>
  <c r="AR47" i="1" s="1"/>
  <c r="AO25" i="1"/>
  <c r="AQ25" i="1" s="1"/>
  <c r="AN25" i="1"/>
  <c r="AP25" i="1" s="1"/>
  <c r="AI29" i="1"/>
  <c r="AJ29" i="1" s="1"/>
  <c r="AM29" i="1" s="1"/>
  <c r="AN29" i="1" s="1"/>
  <c r="AP29" i="1" s="1"/>
  <c r="AR29" i="1" s="1"/>
  <c r="AN38" i="1"/>
  <c r="AP38" i="1" s="1"/>
  <c r="AO38" i="1"/>
  <c r="AQ38" i="1" s="1"/>
  <c r="AO35" i="1"/>
  <c r="AQ35" i="1" s="1"/>
  <c r="AN35" i="1"/>
  <c r="AP35" i="1" s="1"/>
  <c r="AR35" i="1" s="1"/>
  <c r="AO14" i="1"/>
  <c r="AQ14" i="1" s="1"/>
  <c r="AN14" i="1"/>
  <c r="AP14" i="1" s="1"/>
  <c r="AN44" i="1"/>
  <c r="AP44" i="1" s="1"/>
  <c r="AR44" i="1" s="1"/>
  <c r="AO44" i="1"/>
  <c r="AQ44" i="1" s="1"/>
  <c r="AO17" i="1"/>
  <c r="AQ17" i="1" s="1"/>
  <c r="AN17" i="1"/>
  <c r="AP17" i="1" s="1"/>
  <c r="AO40" i="1"/>
  <c r="AN40" i="1"/>
  <c r="AO39" i="1"/>
  <c r="AQ39" i="1" s="1"/>
  <c r="AN39" i="1"/>
  <c r="AP39" i="1" s="1"/>
  <c r="AO45" i="1"/>
  <c r="AQ45" i="1" s="1"/>
  <c r="AN45" i="1"/>
  <c r="AP45" i="1" s="1"/>
  <c r="AO16" i="1"/>
  <c r="AQ16" i="1" s="1"/>
  <c r="AN16" i="1"/>
  <c r="AP16" i="1" s="1"/>
  <c r="AR16" i="1" s="1"/>
  <c r="AO26" i="1"/>
  <c r="AN26" i="1"/>
  <c r="AO28" i="1"/>
  <c r="AQ28" i="1" s="1"/>
  <c r="AN28" i="1"/>
  <c r="AP28" i="1" s="1"/>
  <c r="AO34" i="1"/>
  <c r="AQ34" i="1" s="1"/>
  <c r="AN34" i="1"/>
  <c r="AP34" i="1" s="1"/>
  <c r="AO23" i="1"/>
  <c r="AQ23" i="1" s="1"/>
  <c r="AN23" i="1"/>
  <c r="AP23" i="1" s="1"/>
  <c r="AR23" i="1" s="1"/>
  <c r="AO22" i="1"/>
  <c r="AQ22" i="1" s="1"/>
  <c r="AN22" i="1"/>
  <c r="AP22" i="1" s="1"/>
  <c r="AR22" i="1" s="1"/>
  <c r="AO32" i="1"/>
  <c r="AQ32" i="1" s="1"/>
  <c r="AN32" i="1"/>
  <c r="AP32" i="1" s="1"/>
  <c r="AR32" i="1" s="1"/>
  <c r="AO19" i="1"/>
  <c r="AQ19" i="1" s="1"/>
  <c r="AN19" i="1"/>
  <c r="AP19" i="1" s="1"/>
  <c r="AN20" i="1"/>
  <c r="AP20" i="1" s="1"/>
  <c r="AO20" i="1"/>
  <c r="AQ20" i="1" s="1"/>
  <c r="AO43" i="1"/>
  <c r="AN43" i="1"/>
  <c r="AO46" i="1"/>
  <c r="AQ46" i="1" s="1"/>
  <c r="AN46" i="1"/>
  <c r="AP46" i="1" s="1"/>
  <c r="AR46" i="1" s="1"/>
  <c r="AO15" i="1"/>
  <c r="AQ15" i="1" s="1"/>
  <c r="AN15" i="1"/>
  <c r="AP15" i="1" s="1"/>
  <c r="AO33" i="1"/>
  <c r="AQ33" i="1" s="1"/>
  <c r="AN33" i="1"/>
  <c r="AP33" i="1" s="1"/>
  <c r="AR33" i="1" s="1"/>
  <c r="AO36" i="1"/>
  <c r="AQ36" i="1" s="1"/>
  <c r="AN36" i="1"/>
  <c r="AP36" i="1" s="1"/>
  <c r="AR36" i="1" s="1"/>
  <c r="AO41" i="1"/>
  <c r="AQ41" i="1" s="1"/>
  <c r="AN41" i="1"/>
  <c r="AP41" i="1" s="1"/>
  <c r="AR41" i="1" s="1"/>
  <c r="AO48" i="1"/>
  <c r="AQ48" i="1" s="1"/>
  <c r="AN48" i="1"/>
  <c r="AP48" i="1" s="1"/>
  <c r="AO31" i="1"/>
  <c r="AQ31" i="1" s="1"/>
  <c r="AN31" i="1"/>
  <c r="AP31" i="1" s="1"/>
  <c r="AR31" i="1" s="1"/>
  <c r="AO21" i="1"/>
  <c r="AQ21" i="1" s="1"/>
  <c r="AN21" i="1"/>
  <c r="AP21" i="1" s="1"/>
  <c r="AR21" i="1" s="1"/>
  <c r="AR17" i="1" l="1"/>
  <c r="AR20" i="1"/>
  <c r="AR38" i="1"/>
  <c r="AR48" i="1"/>
  <c r="AR15" i="1"/>
  <c r="AR19" i="1"/>
  <c r="AR34" i="1"/>
  <c r="AR45" i="1"/>
  <c r="AR25" i="1"/>
  <c r="AR28" i="1"/>
  <c r="AR39" i="1"/>
  <c r="AR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CLARA EDITH ACOSTA MANRIQUE</author>
    <author>Toshiba Pc</author>
    <author>LUIS HERNANDO VELANDIA GOMEZ</author>
    <author>Johanna Beatriz Serrano Guependo</author>
  </authors>
  <commentList>
    <comment ref="A5" authorId="0" shapeId="0" xr:uid="{00000000-0006-0000-0000-000001000000}">
      <text>
        <r>
          <rPr>
            <sz val="9"/>
            <color indexed="81"/>
            <rFont val="Tahoma"/>
            <family val="2"/>
          </rPr>
          <t xml:space="preserve">Determine los factores que afectan positiva o negativamente el cumplimiento de la misión y los objetivos del proceso, teniendo en cuenta las condiciones en que se desenvuelve. </t>
        </r>
      </text>
    </comment>
    <comment ref="F6" authorId="1" shapeId="0" xr:uid="{00000000-0006-0000-0000-000002000000}">
      <text>
        <r>
          <rPr>
            <sz val="9"/>
            <color indexed="81"/>
            <rFont val="Tahoma"/>
            <family val="2"/>
          </rPr>
          <t xml:space="preserve">Para cada causa debe existir un control.
Las causas se deben trabajar de manera separada.
</t>
        </r>
        <r>
          <rPr>
            <b/>
            <sz val="9"/>
            <color indexed="81"/>
            <rFont val="Tahoma"/>
            <family val="2"/>
          </rPr>
          <t>Agregar causa</t>
        </r>
        <r>
          <rPr>
            <sz val="9"/>
            <color indexed="81"/>
            <rFont val="Tahoma"/>
            <family val="2"/>
          </rPr>
          <t xml:space="preserve">: Agrega una fila en la posición antes de la celda que se encuentre ubicado.
</t>
        </r>
        <r>
          <rPr>
            <b/>
            <sz val="9"/>
            <color indexed="81"/>
            <rFont val="Tahoma"/>
            <family val="2"/>
          </rPr>
          <t>Eliminar Causa:</t>
        </r>
        <r>
          <rPr>
            <sz val="9"/>
            <color indexed="81"/>
            <rFont val="Tahoma"/>
            <family val="2"/>
          </rPr>
          <t xml:space="preserve"> No se debe eliminar la primera fila del grupo de causas del riesgo, debido que esto elimina la formulación del riesgo.</t>
        </r>
      </text>
    </comment>
    <comment ref="AZ6" authorId="2" shapeId="0" xr:uid="{00000000-0006-0000-0000-000003000000}">
      <text>
        <r>
          <rPr>
            <sz val="9"/>
            <color indexed="81"/>
            <rFont val="Tahoma"/>
            <family val="2"/>
          </rPr>
          <t>Consigne el resultado del monitoreo o revisión al cumplimiento de la acción</t>
        </r>
      </text>
    </comment>
    <comment ref="BA6" authorId="2" shapeId="0" xr:uid="{00000000-0006-0000-0000-000004000000}">
      <text>
        <r>
          <rPr>
            <sz val="9"/>
            <color indexed="81"/>
            <rFont val="Tahoma"/>
            <family val="2"/>
          </rPr>
          <t>Indique el porcentaje de avance en el  cumplimiento de la acción</t>
        </r>
      </text>
    </comment>
    <comment ref="BB6" authorId="2" shapeId="0" xr:uid="{00000000-0006-0000-0000-000005000000}">
      <text>
        <r>
          <rPr>
            <sz val="9"/>
            <color indexed="81"/>
            <rFont val="Tahoma"/>
            <family val="2"/>
          </rPr>
          <t>Relacione el seguimiento o la verificación en el cumplimiento de la acción y la efectividad de los controles</t>
        </r>
      </text>
    </comment>
    <comment ref="BC6" authorId="2" shapeId="0" xr:uid="{00000000-0006-0000-0000-000006000000}">
      <text>
        <r>
          <rPr>
            <sz val="9"/>
            <color indexed="81"/>
            <rFont val="Tahoma"/>
            <family val="2"/>
          </rPr>
          <t xml:space="preserve">Determine el estado del riesgo, de acuerdo con la verificación efectuada
</t>
        </r>
      </text>
    </comment>
    <comment ref="BD6" authorId="2" shapeId="0" xr:uid="{00000000-0006-0000-0000-000007000000}">
      <text>
        <r>
          <rPr>
            <sz val="9"/>
            <color indexed="81"/>
            <rFont val="Tahoma"/>
            <family val="2"/>
          </rPr>
          <t>Relaciona aclaraciones adicionales sobre el seguimiento, en el evento de ser necesario</t>
        </r>
      </text>
    </comment>
    <comment ref="K7" authorId="1" shapeId="0" xr:uid="{00000000-0006-0000-0000-000008000000}">
      <text>
        <r>
          <rPr>
            <sz val="9"/>
            <color indexed="81"/>
            <rFont val="Tahoma"/>
            <family val="2"/>
          </rPr>
          <t>Un control puede ser tan eficiente que ayude a mitigar varias causas, en estos casos se repite el control, asociado de manera independiente a la causa específica</t>
        </r>
      </text>
    </comment>
    <comment ref="AQ7" authorId="3" shapeId="0" xr:uid="{00000000-0006-0000-0000-000009000000}">
      <text>
        <r>
          <rPr>
            <sz val="9"/>
            <color indexed="81"/>
            <rFont val="Tahoma"/>
            <family val="2"/>
          </rPr>
          <t>Para los riesgos de corrupción
únicamente hay disminución de probabilidad. Es decir, para el impacto no opera el desplazamiento</t>
        </r>
        <r>
          <rPr>
            <b/>
            <sz val="9"/>
            <color indexed="81"/>
            <rFont val="Tahoma"/>
            <family val="2"/>
          </rPr>
          <t xml:space="preserve">.
</t>
        </r>
      </text>
    </comment>
    <comment ref="AU7" authorId="1" shapeId="0" xr:uid="{00000000-0006-0000-0000-00000A000000}">
      <text>
        <r>
          <rPr>
            <sz val="9"/>
            <color indexed="81"/>
            <rFont val="Tahoma"/>
            <family val="2"/>
          </rPr>
          <t>Se formulan los indicadores claves del riesgo que permitan monitorear el cumplimiento (eficacia) e impacto (efectividad) de las actividades de control, siempre y cuando conduzcan a la toma de decisiones (por riesgo identificado).</t>
        </r>
      </text>
    </comment>
    <comment ref="I8" authorId="3" shapeId="0" xr:uid="{00000000-0006-0000-0000-00000B000000}">
      <text>
        <r>
          <rPr>
            <sz val="9"/>
            <color indexed="81"/>
            <rFont val="Tahoma"/>
            <family val="2"/>
          </rPr>
          <t xml:space="preserve">Para Riesgo de Corrupción el impacto se debe calcular con la tabla No 5. El menor impacto es 3
</t>
        </r>
      </text>
    </comment>
    <comment ref="J8" authorId="2" shapeId="0" xr:uid="{00000000-0006-0000-0000-00000C000000}">
      <text>
        <r>
          <rPr>
            <sz val="9"/>
            <color indexed="81"/>
            <rFont val="Tahoma"/>
            <family val="2"/>
          </rPr>
          <t xml:space="preserve">Cálculo automático
</t>
        </r>
      </text>
    </comment>
    <comment ref="AR8" authorId="2" shapeId="0" xr:uid="{00000000-0006-0000-0000-00000D000000}">
      <text>
        <r>
          <rPr>
            <sz val="9"/>
            <color indexed="81"/>
            <rFont val="Tahoma"/>
            <family val="2"/>
          </rPr>
          <t xml:space="preserve">cálculo automático
</t>
        </r>
      </text>
    </comment>
    <comment ref="AO9" authorId="3" shapeId="0" xr:uid="{00000000-0006-0000-0000-00000E000000}">
      <text>
        <r>
          <rPr>
            <b/>
            <sz val="9"/>
            <color indexed="81"/>
            <rFont val="Tahoma"/>
            <family val="2"/>
          </rPr>
          <t>Para los riesgos de corrupción únicamente hay disminución de probabilidad. Es decir, para el impacto no opera el desplazamiento</t>
        </r>
      </text>
    </comment>
    <comment ref="AA10" authorId="3" shapeId="0" xr:uid="{00000000-0006-0000-0000-00000F000000}">
      <text>
        <r>
          <rPr>
            <sz val="9"/>
            <color indexed="81"/>
            <rFont val="Tahoma"/>
            <family val="2"/>
          </rPr>
          <t>Si el resultado de las calificaciones en el diseño del control, está por debajo de 96%, se debe establecer un plan de acción que permita tener un control o controles bien diseñados.</t>
        </r>
      </text>
    </comment>
    <comment ref="AF10" authorId="3" shapeId="0" xr:uid="{00000000-0006-0000-0000-000010000000}">
      <text>
        <r>
          <rPr>
            <sz val="9"/>
            <color indexed="81"/>
            <rFont val="Tahoma"/>
            <family val="2"/>
          </rPr>
          <t>Fuerte:100
Moderado:50
Débil:0</t>
        </r>
      </text>
    </comment>
    <comment ref="K12" authorId="1" shapeId="0" xr:uid="{00000000-0006-0000-0000-000011000000}">
      <text>
        <r>
          <rPr>
            <sz val="9"/>
            <color indexed="81"/>
            <rFont val="Tahoma"/>
            <family val="2"/>
          </rPr>
          <t>Un control puede ser tan eficiente que ayude a mitigar varias causas, en estos casos se repite el control, asociado de manera independiente a la causa específica</t>
        </r>
      </text>
    </comment>
    <comment ref="L12" authorId="1" shapeId="0" xr:uid="{00000000-0006-0000-0000-000012000000}">
      <text>
        <r>
          <rPr>
            <sz val="9"/>
            <color indexed="81"/>
            <rFont val="Tahoma"/>
            <family val="2"/>
          </rPr>
          <t>Un control puede ser tan eficiente que ayude a mitigar varias causas, en estos casos se repite el control, asociado de manera independiente a la causa específica</t>
        </r>
      </text>
    </comment>
  </commentList>
</comments>
</file>

<file path=xl/sharedStrings.xml><?xml version="1.0" encoding="utf-8"?>
<sst xmlns="http://schemas.openxmlformats.org/spreadsheetml/2006/main" count="864" uniqueCount="372">
  <si>
    <t xml:space="preserve">            </t>
  </si>
  <si>
    <t>ANEXO 1. MAPA DE RIESGOS DE CORRUPCIÓN
Vigencia 2021</t>
  </si>
  <si>
    <t>Código formato: PDE-07-01
Versión 5.0</t>
  </si>
  <si>
    <t>Código documento:PDE-07
Versión 1.0</t>
  </si>
  <si>
    <t>Página X de X</t>
  </si>
  <si>
    <t>Entidad: CONTRALORIA DE BOGOTA D.C</t>
  </si>
  <si>
    <t>Contexto de la organización</t>
  </si>
  <si>
    <t>Identificación del riesgo</t>
  </si>
  <si>
    <t xml:space="preserve">Valoración del Riesgo </t>
  </si>
  <si>
    <t>Monitoreo y Revisión
(Responsable del Proceso)</t>
  </si>
  <si>
    <t>Seguimiento y Verificación
(Oficina de Control Interno)</t>
  </si>
  <si>
    <t>Externo</t>
  </si>
  <si>
    <t>Interno</t>
  </si>
  <si>
    <t>Proceso</t>
  </si>
  <si>
    <t>Descripción del Riesgo</t>
  </si>
  <si>
    <t>Tipo de Riesgo</t>
  </si>
  <si>
    <t>Causa</t>
  </si>
  <si>
    <t>Consecuencias</t>
  </si>
  <si>
    <t>Análisis de riesgo</t>
  </si>
  <si>
    <r>
      <t>Evaluación de riesgo</t>
    </r>
    <r>
      <rPr>
        <b/>
        <u/>
        <sz val="10"/>
        <rFont val="Arial"/>
        <family val="2"/>
      </rPr>
      <t xml:space="preserve"> </t>
    </r>
  </si>
  <si>
    <t>Tratamiento de Riesgos</t>
  </si>
  <si>
    <t>Monitoreo Acciones</t>
  </si>
  <si>
    <t>Nivel de avance del Indicador</t>
  </si>
  <si>
    <t>Verificación Acciones adelantadas</t>
  </si>
  <si>
    <t>Estado
A: Abierto
M: Mitigado
MA: Materializado</t>
  </si>
  <si>
    <t>Observaciones</t>
  </si>
  <si>
    <t>Riesgo Inherente</t>
  </si>
  <si>
    <r>
      <t xml:space="preserve">Controles Existentes
</t>
    </r>
    <r>
      <rPr>
        <b/>
        <sz val="8"/>
        <rFont val="Arial"/>
        <family val="2"/>
      </rPr>
      <t xml:space="preserve">Anexo Tabla No. 8 </t>
    </r>
  </si>
  <si>
    <r>
      <t xml:space="preserve">ANALISIS Y EVALUACIÓN DEL DISEÑO DEL CONTROL
</t>
    </r>
    <r>
      <rPr>
        <b/>
        <sz val="8"/>
        <rFont val="Arial"/>
        <family val="2"/>
      </rPr>
      <t>Anexo Tabla No 10</t>
    </r>
  </si>
  <si>
    <t>EJECUCIÓN DEL CONTROL</t>
  </si>
  <si>
    <r>
      <t xml:space="preserve">CALIFICACIÓN DE LA SOLIDEZ DE CADA CONTROL
(Resultado de la calificación del diseño + Resultado de la calificación de la ejecución + solidez individual de cada control)
</t>
    </r>
    <r>
      <rPr>
        <b/>
        <sz val="8"/>
        <rFont val="Arial"/>
        <family val="2"/>
      </rPr>
      <t>Anexo Tabla No 13</t>
    </r>
  </si>
  <si>
    <t>SOLIDEZ DEL CONJUNTO DE CONTROLES
Anexo Tabla No 14</t>
  </si>
  <si>
    <t>CONTROLES AYUDAN A DISMINUIR LA PROBABILIDAD</t>
  </si>
  <si>
    <t>CONTROLES AYUDAN A DISMINUIR IMPACTO</t>
  </si>
  <si>
    <r>
      <t xml:space="preserve">RESULTADOS DE LOS DESPLAZAMIENTOS DE LA PROBABILIDAD Y DEL IMPACTO DE LOS RIESGOS 
</t>
    </r>
    <r>
      <rPr>
        <b/>
        <sz val="8"/>
        <rFont val="Arial"/>
        <family val="2"/>
      </rPr>
      <t>Anexo Tabla No 15</t>
    </r>
  </si>
  <si>
    <t>Probabilidad</t>
  </si>
  <si>
    <t>Impacto</t>
  </si>
  <si>
    <t>Riesgo Residual</t>
  </si>
  <si>
    <t>Medida de Tratamiento del Riesgo</t>
  </si>
  <si>
    <t>Actividades de Control /
Acciones</t>
  </si>
  <si>
    <t>Indicador</t>
  </si>
  <si>
    <t>Área
Responsable</t>
  </si>
  <si>
    <t>Registro</t>
  </si>
  <si>
    <t>Período de ejecución</t>
  </si>
  <si>
    <t>Zona del riesgo</t>
  </si>
  <si>
    <t>B (baja)</t>
  </si>
  <si>
    <t>1. Responsable</t>
  </si>
  <si>
    <t>2. Periodicidad</t>
  </si>
  <si>
    <t>campo oculto</t>
  </si>
  <si>
    <t>3. Propósito</t>
  </si>
  <si>
    <t>4. Cómo se realiza la actividad de control</t>
  </si>
  <si>
    <t>5. Qué pasa con las observaciones y desviaciones</t>
  </si>
  <si>
    <t>6. Evidencia de la ejecución del control</t>
  </si>
  <si>
    <r>
      <t xml:space="preserve">Resultados del diseño del control
</t>
    </r>
    <r>
      <rPr>
        <b/>
        <sz val="8"/>
        <rFont val="Arial"/>
        <family val="2"/>
      </rPr>
      <t>Anexo Tabla No 11</t>
    </r>
  </si>
  <si>
    <t>Resultado de la ejecución del control
Anexo Tabla No 12</t>
  </si>
  <si>
    <t># de columnas en la matriz de riesgo que se desplaza en el eje de la probabilidad</t>
  </si>
  <si>
    <t># de columnas en la matriz de riesgo que se desplaza en el eje de impacto</t>
  </si>
  <si>
    <t>M (Moderada)</t>
  </si>
  <si>
    <t>¿Existe un responsable asignado a la ejecución del control?</t>
  </si>
  <si>
    <t xml:space="preserve"> ¿El responsable tiene la autoridad y adecuada segregación de funciones en la ejecución del control?</t>
  </si>
  <si>
    <t xml:space="preserve"> ¿La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</si>
  <si>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</si>
  <si>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</si>
  <si>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</si>
  <si>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</si>
  <si>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Peso de la Evaluación del Diseño del Control</t>
  </si>
  <si>
    <t>Resultado de la calificación del diseño del control</t>
  </si>
  <si>
    <t>El control se ejecuta de manera consistente por parte del responsable</t>
  </si>
  <si>
    <t>Rango de calificación de la ejecución del control</t>
  </si>
  <si>
    <t>Solidez Individual de cada control</t>
  </si>
  <si>
    <t>Debe establecer acciones para fortalecer el control SI/NO</t>
  </si>
  <si>
    <t>M (moderada)</t>
  </si>
  <si>
    <t>A (alta)</t>
  </si>
  <si>
    <t>Fecha Inicio</t>
  </si>
  <si>
    <t>Fecha Final</t>
  </si>
  <si>
    <t>E (extrema)</t>
  </si>
  <si>
    <t>Tipos de Control</t>
  </si>
  <si>
    <t>Actividades de Control</t>
  </si>
  <si>
    <t>Procesos</t>
  </si>
  <si>
    <t>PDE   - Direccionamiento Estratégico</t>
  </si>
  <si>
    <t>Posible incumplimiento de los términos establecidos para difundir  la orientación estratégica y evaluar la gestión la Entidad.</t>
  </si>
  <si>
    <t>1. Estratégico</t>
  </si>
  <si>
    <t>Deficiencia en la calidad y oportunidad de la información recibida de los procesos del SIG para la evaluación de la gestión e  incumplimiento de los requisitos de la norma ISO 9001:2015.</t>
  </si>
  <si>
    <t>Incumplimiento de los objetivo y metas institucionales. 
Observaciones formuladas por los entes de control por incumplimiento  de términos.
Pérdida de la certificación del Sistema de Gestión de la Calidad de la Entidad.</t>
  </si>
  <si>
    <t>Normas claras y aplicadas</t>
  </si>
  <si>
    <t>Socialización de lineamientos  y directrices institucionales.</t>
  </si>
  <si>
    <t>Asignado</t>
  </si>
  <si>
    <t>Adecuado</t>
  </si>
  <si>
    <t>Oportuna</t>
  </si>
  <si>
    <t>Prevenir</t>
  </si>
  <si>
    <t>Confiable</t>
  </si>
  <si>
    <t>Se investigan y resuelven oportunamente</t>
  </si>
  <si>
    <t>Completa</t>
  </si>
  <si>
    <t>Siempre se ejecuta</t>
  </si>
  <si>
    <t>Directamente</t>
  </si>
  <si>
    <t>Reducir</t>
  </si>
  <si>
    <t>Emitir lineamientos precisos y oportunos para la adecuada planeación, seguimiento y evaluación de la orientación institucional.</t>
  </si>
  <si>
    <t>No. De directrices y/o lineamientos emitidas * 100 / No. Directrices y/o lineamientos programados (5).</t>
  </si>
  <si>
    <t>Dirección de Planeación</t>
  </si>
  <si>
    <t>Directrices y lineamientos</t>
  </si>
  <si>
    <t>PPCCPI - Participación Ciudadana y Comunicación con Partes Interesadas</t>
  </si>
  <si>
    <t>Inadecuada atención a los requerimientos presentados por la ciudadanía y el Concejo de Bogotá, (peticiones, quejas, reclamos, sugerencias - PQRS y proposiciones).</t>
  </si>
  <si>
    <t>Desconocimiento por parte del funcionario responsable de dar trámite al requerimiento.</t>
  </si>
  <si>
    <t>Percepción negativa de la ciudadanía y del Concejo al no ver resueltas sus expectativas.</t>
  </si>
  <si>
    <t>Puntos de control establecidos en el procedimiento para la recepción y trámite del derecho de petición.</t>
  </si>
  <si>
    <t>Atender oportunamente los requerimientos que son competencia de la entidad (peticiones, quejas, reclamos, sugerencias - PQRS y proposiciones), presentados por las partes interesadas.</t>
  </si>
  <si>
    <t>Cantidad de PQRS y Proposiciones atendidas a las partes interesadas * 100 /Cantidad de PQRS y Proposiciones presentadas por las partes interesadas.</t>
  </si>
  <si>
    <t>Centro de Atención al Ciudadano.</t>
  </si>
  <si>
    <t>Informe de PQRS y Proposiciones</t>
  </si>
  <si>
    <t>Incumplimiento de las actividades relacionadas con acciones de diálogo, acciones de formación y medición de la percepción.</t>
  </si>
  <si>
    <t xml:space="preserve">Deficiencias en la Planeación y dificultades logísticas que se presenten en el marco del desarrollo de las actividades </t>
  </si>
  <si>
    <t>Percepción negativa hacia la entidad y dificultades de convocatoria.
Afectación en la gestión y los resultados.</t>
  </si>
  <si>
    <t>Seguimiento a cronograma</t>
  </si>
  <si>
    <t>Monitoreo mensual al cronograma.</t>
  </si>
  <si>
    <t>Planificar las actividades relacionadas con acciones de diálogo, acciones de formación y medición de la percepción, con el fin de vincular a la ciudadanía al ejercicio del control fiscal a través del control social.</t>
  </si>
  <si>
    <t>Cronograma elaborado:
SI :100%
NO: 0%</t>
  </si>
  <si>
    <t>Dirección de Participación Ciudadana</t>
  </si>
  <si>
    <t>Cronograma</t>
  </si>
  <si>
    <t>Inadecuado manejo de la información relacionada con los resultados de la gestión institucional.</t>
  </si>
  <si>
    <t>7. Antijurídico</t>
  </si>
  <si>
    <t>Uso indebido de la información.</t>
  </si>
  <si>
    <t>Acciones en contra de la entidad.
Afecta la toma de decisiones y la imagen de la entidad.</t>
  </si>
  <si>
    <t>Procedimientos formales aplicados</t>
  </si>
  <si>
    <t>Aprobación de la información por parte del responsable de la dependencia que la genera, antes de ser publicada.</t>
  </si>
  <si>
    <t>Diligenciar el formato de "Seguimiento y Control de la Información"  que será divulgada, una vez aprobada por la dependencia responsable de la misma.</t>
  </si>
  <si>
    <t>Formato de control y seguimiento diligenciado:
SI :100%
NO: 0%</t>
  </si>
  <si>
    <t>Oficina Asesora de Comunicaciones</t>
  </si>
  <si>
    <t xml:space="preserve">Formato </t>
  </si>
  <si>
    <t>Políticos</t>
  </si>
  <si>
    <t>Personal</t>
  </si>
  <si>
    <t>PEEPP - Estudios de Economía y Política Publica</t>
  </si>
  <si>
    <t>Sesgar intencionalmente el análisis de la información en la elaboración de los informes obligatorios, estudios estructurales y pronunciamientos del PEEPP, para favorecer a un tercero.</t>
  </si>
  <si>
    <t>8. Corrupción</t>
  </si>
  <si>
    <t>Interés particular, institucional o político</t>
  </si>
  <si>
    <t>Pérdida de credibilidad y confianza en la Contraloría de Bogotá D.C.
Afectación al control político, a la Administración Distrital y a la ciudadanía.</t>
  </si>
  <si>
    <t>Políticas claras aplicadas</t>
  </si>
  <si>
    <t>Seguimiento permanente, Actividades de Control</t>
  </si>
  <si>
    <t>Realizar en coordinación con la Subdirección de Capacitación, una jornada de capacitación para los funcionarios del PEEPP que incluya temas como: ética e integridad, consulta y contrastación de fuentes de información y redacción objetiva de informes.</t>
  </si>
  <si>
    <t>Capacitación realizada Si=100% No= 0%</t>
  </si>
  <si>
    <t>Dirección y Subdirecciones del PEEPP</t>
  </si>
  <si>
    <t>Listado de asistencia Capacitación</t>
  </si>
  <si>
    <t>Incurrir en plagio o presentación de información no veraz en alguno de los informes, estudios y pronunciamientos generados en el Proceso Estudios de Economía y Política Pública.</t>
  </si>
  <si>
    <t>Omisión en la aplicación de las normas que regulan los derechos de autor por parte de los funcionarios que elaboran los productos, al no citar fuentes bibliográficas de los textos e investigaciones consultadas, falta de control en el proceso de revisión y aprobación de los informes.</t>
  </si>
  <si>
    <t xml:space="preserve">Daño Antijurídico por Demandas contra la Entidad. </t>
  </si>
  <si>
    <t>Revisión de las fuentes y citas en los informes, estudios y pronunciamientos.
Seguimiento permanente.</t>
  </si>
  <si>
    <t>Suscribir acuerdos e responsabilidad o pactos éticos por parte de los profesionales que participan en la elaboración de los informes obligatorios, estudios estructurales y pronunciamientos.</t>
  </si>
  <si>
    <t>Número de productos que tienen los acuerdos de responsabilidad o pactos éticos firmados por los profesionales que elaboran los productos/Total de productos programados en el PAE.</t>
  </si>
  <si>
    <t>Subdirector y Profesionales que elaboran los productos del PEEPP</t>
  </si>
  <si>
    <t>Acuerdos de Responsabilidad o Pactos Éticos firmados por los responsables que elaboran los productos del PEEPP</t>
  </si>
  <si>
    <t>Tecnología</t>
  </si>
  <si>
    <t>Dificultad en la obtención de información requerida para la elaboración de los informes , estudios y pronunciamientos por la implementación de nuevos aplicativos: SAP, STORM y SEGPLAN en la Administración Distrital.</t>
  </si>
  <si>
    <t>6. Tecnología</t>
  </si>
  <si>
    <t>Cambios en los sistemas de información y plataformas tecnológicas de la Administración Distrital. Desconocimiento de los funcionarios de la DEEPP sobre la consulta en los nuevos sistemas de información</t>
  </si>
  <si>
    <t xml:space="preserve">
Pérdida de credibilidad y confianza en el organismo de control.</t>
  </si>
  <si>
    <t>Contingencias y respaldo</t>
  </si>
  <si>
    <t>Hacer Backup, respaldos de información, capacitación</t>
  </si>
  <si>
    <t>Solicitar capacitación sobre la consulta de los nuevos sistemas de información de la Administración Distrital.</t>
  </si>
  <si>
    <t>Directora y Subdirectores del PEEPP</t>
  </si>
  <si>
    <t>Solicitud de Capacitación</t>
  </si>
  <si>
    <t>Tecnológicos</t>
  </si>
  <si>
    <t>PVCGF - Vigilancia y Control a la Gestión Fiscal</t>
  </si>
  <si>
    <t>Posibilidad de plagio en la elaboración de  informes de auditoría, pronunciamientos o cualquier documento oficial  al no citar fuentes bibliográfica de los textos e investigaciones consultadas.</t>
  </si>
  <si>
    <t>Omisión en la aplicación de las normas que regulan los derechos de autor.</t>
  </si>
  <si>
    <t>1)Iniciación de procesos disciplinarios. 
2)Ocasionar demandas en contra de la Entidad. 
3)Pérdida de credibilidad en los informes emitidos por el PVCG.</t>
  </si>
  <si>
    <t>Revisar los informes finales de auditoría en comité técnico, en el cual queda explicito el tema de las normas de derecho  de autor. Aplicación de los procedimientos.</t>
  </si>
  <si>
    <t>Revisar los informes finales
de auditoría en comité
técnico, en el cual queda
explicito el tema de las
normas de derecho de autor.</t>
  </si>
  <si>
    <t>Número de informes de la vigencia sin demanda por plagio / Número de informes de la vigencia publicados.</t>
  </si>
  <si>
    <t>Direcciones
Sectoriales 
y
Dirección de
Reacción
Inmediata</t>
  </si>
  <si>
    <t>Acta de comité técnico</t>
  </si>
  <si>
    <t>Posibilidad de incumplir términos en cualquier actuación desarrollada en el proceso auditor.</t>
  </si>
  <si>
    <t>3. Operativo</t>
  </si>
  <si>
    <t>Incumplimiento de los procedimientos del Proceso, por parte de algunos servidores públicos.</t>
  </si>
  <si>
    <t>1)Iniciación de procesos disciplinarios.
2)Ocurrencia del silencio administrativo positivo.
3)Incurrir en prescripción o archivo de procesos.
4)Pérdida de credibilidad por hechos de corrupción o por inefectividad de los resultados del control fiscal.</t>
  </si>
  <si>
    <t>Aplicación de los procedimientos.</t>
  </si>
  <si>
    <t xml:space="preserve">Verificar el cumplimiento de los términos establecidos en los procedimientos para cualquier actuación en desarrollo del proceso auditor. </t>
  </si>
  <si>
    <t>N° de actuaciones sin
incumplimiento de
términos *100 / N° de
actuaciones desarrolladas</t>
  </si>
  <si>
    <t>Direcciones
Sectoriales y
Dirección de
Reacción
Inmediata</t>
  </si>
  <si>
    <t>Legales y reglamentarios</t>
  </si>
  <si>
    <t>Posible incumplimiento de términos para resolver los recursos de reposición y en subsidio de apelación en contra de acto administrativo que imponga una multa dentro de los procesos administrativos sancionatorios.</t>
  </si>
  <si>
    <t>Incumplimiento de los procedimientos del Proceso, por parte de algunos servidores públicos, en cuanto a términos establecidos por la Ley.</t>
  </si>
  <si>
    <t>Pérdida de competencia y adelantar proceso disciplinario al funcionario responsable del proceso sancionatorio.</t>
  </si>
  <si>
    <t>Están establecidas en los puntos de control del procedimiento.</t>
  </si>
  <si>
    <t>Dar cumplimiento a la actividad o punto de control del procedimiento de para adelantar el proceso administrativo sancionatorio fiscal, en el sentido de garantizar el cumplimiento de los términos establecidos para resolver los recursos de reposición y en subsidio de apelación.</t>
  </si>
  <si>
    <t>N° de procesos sancionatorios con cumplimiento de términos que resolvieron recursos de reposición y en subsidio de apelación * 100 / N° de procesos sancionatorios aperturados</t>
  </si>
  <si>
    <t>Expediente de los procesos sancionatorios</t>
  </si>
  <si>
    <t>Posibilidad de omitir información que permita configurar presuntos hallazgos y no dar traslado a las autoridades competentes, o impedir el impulso propio en un proceso sancionatorio.</t>
  </si>
  <si>
    <t>Intereses económicos, políticos o personales, falta de ética profesional.</t>
  </si>
  <si>
    <t>1)Pérdida de recursos públicos, por falta de objetividad en la ejecución y seguimiento del proceso auditor.
2)Incurrir en sanciones legales por no aplicación de las normas.
3)Afectación de la Imagen de la Contraloría de Bogotá.</t>
  </si>
  <si>
    <t>Validar en comité técnico la configuración adecuada de los hallazgos y de los posibles  procesos sancionatorios. Aplicación de los procedimientos.</t>
  </si>
  <si>
    <t>1)Verificar que todos los hallazgos cumplan con los atributos de configuración del hallazgo como son: criterio, condición, causa y efecto.
2)Verificar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</si>
  <si>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 xml:space="preserve">1)N° total de hallazgos que cumplen con los atributos / N°  total de hallazgos del informe final * 100
2)Se cumple con el diligenciamiento en cada auditoría prevista en el PAD de la "Declaración de independencia y conflicto de intereses" , por parte de los auditores que ejecutan las auditorías + Nivel Directivo + Contratistas:
Si 100%
No 0%
</t>
  </si>
  <si>
    <t>Actas de comité técnico
Anexos de "Declaración de independencia y conflicto de intereses" diligenciados.</t>
  </si>
  <si>
    <t>PRFJC - Responsabilidad Fiscal y Jurisdicción Coactiva</t>
  </si>
  <si>
    <t>Posibilidad de que se prescriban procesos de responsabilidad fiscal - PRF.</t>
  </si>
  <si>
    <t>a) Falta de planificación en la provisión de recurso humano, que genera rotación de personal, traslados internos y desvinculaciones y no continuidad en los contratos de prestación de servicios profesionales que determina exceso de carga laborar por abogado.</t>
  </si>
  <si>
    <t xml:space="preserve">1. Afectación de credibilidad y confianza  institucional.
2. Incumplimiento del impulso procesal y de la normatividad que rige el PRF.
3. Conductas disciplinables. </t>
  </si>
  <si>
    <t>Listas de chequeo</t>
  </si>
  <si>
    <t>Seguimiento bimestral por parte del Director  (a)  de Responsabilidad Fiscal y Jurisdicción Coactiva,    el Subdirector (a) y Gerentes de la Subdirección del proceso de Responsabilidad Fiscal- SPRF.</t>
  </si>
  <si>
    <t>Realizar  seguimiento bimestral al desarrollo y cumplimiento de términos de los PRF en curso, para garantizar que no exista exceso de carga laborar por abogado, con el fin de evitar el fenómeno de la prescripción.</t>
  </si>
  <si>
    <r>
      <t>Nº de seguimientos realizados *100 / Nº de seguimientos programados (6)</t>
    </r>
    <r>
      <rPr>
        <b/>
        <sz val="10"/>
        <rFont val="Arial"/>
        <family val="2"/>
      </rPr>
      <t/>
    </r>
  </si>
  <si>
    <t>DRFJC</t>
  </si>
  <si>
    <t xml:space="preserve">Actas de Mesas de Trabajo </t>
  </si>
  <si>
    <t>b)  Inactividad procesal que ocasiona prescripción de los procesos</t>
  </si>
  <si>
    <t>Seguimiento bimestral por parte del Director (a) de Responsabilidad Fiscal y Jurisdicción Coactiva, el Subdirector(a) y Gerentes de la Subdirección del Proceso de Responsabilidad Fiscal que determina exceso de carga laborar por abogado</t>
  </si>
  <si>
    <t>Realizar  seguimiento bimestral al  desarrollo y cumplimiento de términos de los PRF en curso con el fin de evitar  inactividad procesal.</t>
  </si>
  <si>
    <t>Posibilidad de tomar decisiones acomodadas  hacia un beneficio particular.</t>
  </si>
  <si>
    <t>c) “Situaciones subjetivas del funcionario que le permitan incumplir los marcos legales y éticos junto a la corrupción externa que puede obstaculizar la transparencia de los proceso.</t>
  </si>
  <si>
    <t>1. Afectación de credibilidad y confianza institucional
2. Sanciones disciplinarias               
3. Sanciones penales.</t>
  </si>
  <si>
    <t>Capacitaciones a los funcionarios y contratistas sobre los principios y valores contemplados en el código de integridad.</t>
  </si>
  <si>
    <t>Sensibilizar y socializar los principios, valores y ética del sector público, así como el acatamiento de las normas y jurisprudencia que regulan los PRF.</t>
  </si>
  <si>
    <t>Nº de jornadas de sensibilización en aplicación de principios, valores, ética, marco normativo relacionado con PRF /  Nº de jornadas programadas (2)</t>
  </si>
  <si>
    <t>Actas de 
Reunión y Lista de Asistencia</t>
  </si>
  <si>
    <t>Económicos</t>
  </si>
  <si>
    <t>PGTI  - Gestión de Tecnologías de la Información</t>
  </si>
  <si>
    <t>Baja ejecución de las actividades programadas en las metas del Proyecto de Inversión responsabilidad de la Dirección de TIC, relacionado con el desarrollo de estrategias  de   Tecnologías de Información y las Comunicaciones.</t>
  </si>
  <si>
    <t>Retraso por parte del Proceso de Gestión de TI en el envío de los documentos para iniciar la etapa contractual.</t>
  </si>
  <si>
    <t>Afectación en la gestión y resultados del fortalecimiento de TIC.</t>
  </si>
  <si>
    <t xml:space="preserve">Elaborar y enviar oportunamente los documentos contractuales de acuerdo con el PAA 2021 definido en la Dirección de TIC. </t>
  </si>
  <si>
    <t>Indirectamente</t>
  </si>
  <si>
    <t xml:space="preserve">Dar continuidad a la elaboración y el envío oportuno de  los documentos contractuales de acuerdo con el PAA 2021 definido en la Dirección de TIC. </t>
  </si>
  <si>
    <t>No. de procesos contractuales entregados oportunamente *100 / No. total de procesos contractuales.</t>
  </si>
  <si>
    <t>Dirección de TIC</t>
  </si>
  <si>
    <t>Cronograma de actividades PAA 2021, Informe de seguimiento proyecto de inversión.</t>
  </si>
  <si>
    <t>Extracción o alteración no autorizada con fines de beneficio personal o hacia un particular, de información de las bases de datos de los sistemas de información que custodia la Dirección de TIC.</t>
  </si>
  <si>
    <t>Extralimitación de funciones o privilegios de acceso a la información.</t>
  </si>
  <si>
    <t>Pérdida de  imagen y credibilidad institucional.
Sometimiento a recursos legales por sanciones o demandas legales.
Daño al erario público.</t>
  </si>
  <si>
    <t>Aplicación del procedimiento de control de acceso y aplicación de las políticas de seguridad de la información.</t>
  </si>
  <si>
    <t>No disminuye</t>
  </si>
  <si>
    <t xml:space="preserve">Revisar, controlar la asignación de uso de derechos sobre gestión de usuarios y privilegios de acceso. </t>
  </si>
  <si>
    <r>
      <t xml:space="preserve">No. de informes trimestrales de gestión de seguridad de acceso a usuarios elaborados /  No. de informes  de gestión de seguridad de acceso a usuario programados (4).
</t>
    </r>
    <r>
      <rPr>
        <b/>
        <sz val="10"/>
        <rFont val="Arial"/>
        <family val="2"/>
      </rPr>
      <t xml:space="preserve">
</t>
    </r>
    <r>
      <rPr>
        <sz val="10"/>
        <rFont val="Arial"/>
        <family val="2"/>
      </rPr>
      <t xml:space="preserve">No. de incidentes de seguridad de la información reportados e identificados como extracción o alteración de información de las bases de datos.
0 incidentes – Aceptable.
1 o más incidentes – No .aceptable. </t>
    </r>
  </si>
  <si>
    <t xml:space="preserve">Informes de gestión de administración de usuarios.
Reportes de Seguridad lógica a SI </t>
  </si>
  <si>
    <t>Baja seguridad en los sistemas de acceso a las Bases de datos de los aplicativos.</t>
  </si>
  <si>
    <t>Revisar periódicamente la seguridad lógica de acceso a los sistemas SIVICOF, SIGESPRO y PREFIS.</t>
  </si>
  <si>
    <t>PGAF  - Gestión Administrativa y Financiera</t>
  </si>
  <si>
    <t>Posibilidad de que la información generada por el área de almacén e inventarios presente inconsistencias o sea inexacta.</t>
  </si>
  <si>
    <t>1- El sistema de administración de bienes " si capital" no opera de manera adecuada, lo que genera error en la información y no cuenta con  herramientas o reportes que permitan la verificación y control de los movimientos realizados, almacén depende totalmente de el Ingeniero que da soporte técnico y la falta del Recurso humano para atender los requerimientos de manera oportuna.</t>
  </si>
  <si>
    <t>Hallazgos y observaciones por parte de los entes de control y la OCI.
Incumplimiento en la oportunidad de entrega de la información al área Contable o presentación con errores o inconsistencias.
Responsabilidad disciplinaria por perdida de bienes.</t>
  </si>
  <si>
    <t>Conciliaciones</t>
  </si>
  <si>
    <t>1- Correos enviado al área de las TICS, reportando las inconsistencias presentadas con el aplicativo y módulo SAE/SAI.</t>
  </si>
  <si>
    <t xml:space="preserve">Registrar los requerimientos en el Aplicativo ARANDA, enviados al área de las TICS reportando las inconsistencias presentadas con el aplicativo y módulo SAE/SAI </t>
  </si>
  <si>
    <t>No. De Reporte de inconsistencias  solucionadas por TICS / No. Reportes de Inconsistencias del módulo SAE-SAI en el aplicativo AR</t>
  </si>
  <si>
    <t>Subdirección de Recursos Materiales</t>
  </si>
  <si>
    <t>Reporte en Aplicativo ARANDA</t>
  </si>
  <si>
    <t>2-  Por inexactitud en los inventarios de las dependencias, al no remitir en forma adecuada y oportunamente al área de Almacén los comprobantes de traslado de bienes entre funcionarios  y entre dependencias, novedades de ingresos, que permitan mantener actualizado el inventario</t>
  </si>
  <si>
    <t>1-Toma de inventario anual.</t>
  </si>
  <si>
    <t xml:space="preserve">Realizar conciliación mensual con el área contable </t>
  </si>
  <si>
    <t>No. de Conciliaciones mensuales realizadas * 100/ No. de Conciliaciones mensuales programadas.</t>
  </si>
  <si>
    <t>Posibilidad Pérdida o daño de los bienes en servicio y en bodega de almacén general</t>
  </si>
  <si>
    <t>3 -Custodia inadecuada de los bienes a cargo de todos los funcionarios responsables de inventarios . Hurto de los bienes en servicio y en bodega</t>
  </si>
  <si>
    <t>Daño o Perdida de bienes</t>
  </si>
  <si>
    <t>1- Planeación y ejecución de la Toma de inventario anual.</t>
  </si>
  <si>
    <t>Planear y ejecutar la Toma de inventario anual.</t>
  </si>
  <si>
    <t>Realización toma física inventario  si=100 %  NO = 0%
No. De reportes  perdidas de bienes  /No. Total de Bienes propiedad planta y equipo FALTANTES</t>
  </si>
  <si>
    <t>Planillas asistencia reuniones de planificación toma física del inventario. Circular y cronograma toma física del inventario.
Informe de toma física</t>
  </si>
  <si>
    <t>Posible baja ejecución  de las actividades programadas en las metas proyecto de inversión 7604 (infraestructura física). Así mismo con la Meta del proyecto de inversión No. 7627 - referente al PIGA</t>
  </si>
  <si>
    <t>1- El proceso de Armonización Presupuestal del nuevo Plan de Desarrollo Distrital que se realizará en el primer semestre de la vigencia 2021, afectará el retraso en el desarrollo de las actividades, dado que no se podrán efectuar compromisos presupuestales.</t>
  </si>
  <si>
    <t>Afectación en  la gestión y los resultados de los procesos estratégicos.</t>
  </si>
  <si>
    <t>Realizar reuniones trimestrales de seguimiento al cronograma del plan anual de adquisiciones en lo referente a la radicación de las solicitudes de contratación para los proyectos de inversión de las metas 7604 y 7627.</t>
  </si>
  <si>
    <t>Realizar reuniones trimestrales de seguimiento al cronograma del plan anual de adquisiciones en lo referente a la radicación de las solicitudes de contratación para los proyectos de inversión de las metas 7604 y 7627</t>
  </si>
  <si>
    <t>N° de reuniones celebradas en el trimestre * 100 / N° reuniones programadas en el trimestre.</t>
  </si>
  <si>
    <t>Subdirección Servicios Generales</t>
  </si>
  <si>
    <t>Acta reunión</t>
  </si>
  <si>
    <t>PGAF-01
Posibilidad de inapropiada ejecución del catalogo presupuestal establecido en el decreto 826 de 2018.</t>
  </si>
  <si>
    <t>4. Financiero</t>
  </si>
  <si>
    <t>Cambio del catalogo presupuestal.</t>
  </si>
  <si>
    <t>Indebida ejecución presupuestal que conlleva a hallazgo administrativo, fiscal, disciplinario y penal.</t>
  </si>
  <si>
    <t>Solicitar constantes capacitaciones para los funcionarios de la CB sobre el nuevo plan de cuentas presupuestal y su ejecución.</t>
  </si>
  <si>
    <t>Solicitar constantes capacitaciones para los funcionarios de la CB sobre el nuevo plan de cuentas presupuestal y su ejecución</t>
  </si>
  <si>
    <t xml:space="preserve">No. de funcionarios que recibieron la capacitación * 100 / No de funcionarios a capacitar </t>
  </si>
  <si>
    <t>Subdirección
Financiera</t>
  </si>
  <si>
    <t>Planillas de
asistencia</t>
  </si>
  <si>
    <t>PGAF-03
Posibilidad de que la información financiera que se reporta sea inexacta y no represente fielmente los hechos económicos.</t>
  </si>
  <si>
    <t>Desconocimiento de la forma y términos para el reporte de información por parte de las dependencias de la Entidad; enviando así, información con inconsistencias.</t>
  </si>
  <si>
    <t>Decisiones erróneas
Desfase de la Planeación financiera.
Incremento carga de trabajo.
Sanciones legales.
Hallazgos y observaciones por parte de los entes de control y la Secretaria de Hacienda del Distrito.
Incumplimiento en la oportunidad de entrega de Estados Financieros o presentación con errores e inconsistencias.</t>
  </si>
  <si>
    <t>Comunicar a las dependencias internas y externas que corresponda el reporte de la información como insumo para cumplir con los términos y exactitud de la información financiera. Así como de los nuevos lineamiento de la SDH.</t>
  </si>
  <si>
    <t>Comunicar a las dependencias internas y externas que corresponda el reporte de la información como insumo para cumplir con los términos y exactitud de la información financiera. Así como de los nuevos lineamiento de la SDH.
Informar las inconsistencias detectadas al área responsable para que se tomen las acciones correctivas.</t>
  </si>
  <si>
    <t>Memorando expedido 
SI = 100%
NO= 0%</t>
  </si>
  <si>
    <t>Memorando y/o
Outlook que
informe a las
dependencias</t>
  </si>
  <si>
    <t>Posible Manipulación de documentos precontractuales de cada uno de los proceso de contratación adelantados por la Subdirección de Contratación.</t>
  </si>
  <si>
    <t>1- Intereses particulares.</t>
  </si>
  <si>
    <t>Investigación Disciplinaria o fiscal.
Sanción.</t>
  </si>
  <si>
    <t>Revisión de documentos precontractuales de cada uno de los proceso de contratación adelantados por la Subdirección de Contratación.</t>
  </si>
  <si>
    <t>Revisar los documentos precontractuales de cada uno de los proceso de contratación adelantados por la Subdirección de Contratación.</t>
  </si>
  <si>
    <t>No. de procesos revisados por la Subdirección de Contratación *100 / N° de procesos de contratación radicados ante la Subdirección de Contratación.</t>
  </si>
  <si>
    <t>Subdirección
de contratación</t>
  </si>
  <si>
    <t>Expediente
contractual y
SECOP</t>
  </si>
  <si>
    <t>Posibilidad de No se satisfacer las necesidad pactadas en el PAA de la entidad</t>
  </si>
  <si>
    <t xml:space="preserve">Revisión y seguimiento al PAA </t>
  </si>
  <si>
    <t xml:space="preserve">Revisar y realizar seguimiento al PAA </t>
  </si>
  <si>
    <t>No. de necesidades radicados de acuerdo al PAA  *100 / Total de necesidades PAA que debieron ser radicadas en el periodo evaluado.</t>
  </si>
  <si>
    <t>Plan Anual de Adquisiciones</t>
  </si>
  <si>
    <t>PGD   - Gestión Documental</t>
  </si>
  <si>
    <t>Posible pérdida de documentos ubicados en el Archivo Central.</t>
  </si>
  <si>
    <t>Catástrofe ambiental que pongan en riesgo la documentación de la entidad.</t>
  </si>
  <si>
    <t xml:space="preserve">Imposibilidad de gestión ante procesos de competencia para atender partes interesadas. 
Perdida de procesos que requerirán soportes documentales.
Procesos disciplinarios por incumplimiento de normas y procedimientos vigentes. Hallazgos, no conformidades u observaciones por parte de auditorias internas y externas u autoridades 
</t>
  </si>
  <si>
    <t>Seguridad física</t>
  </si>
  <si>
    <t>Inspeccionar sistema agua nebulizada de los depósitos del archivo central (san Cayetano)</t>
  </si>
  <si>
    <t>Número de inspecciones efectuadas *100 / Numero de inspecciones programadas</t>
  </si>
  <si>
    <t>Subdirección de Servicios Generales</t>
  </si>
  <si>
    <t>Formato de Inspección al sistema de agua nebulizada contraloría sede san Cayetano</t>
  </si>
  <si>
    <t>Errores humanos por la mala ubicación de la documentación.</t>
  </si>
  <si>
    <t>Aplicar el Procedimiento para la consulta o Préstamo de Documentos, usos de formatos y Reglamento de Acceso.</t>
  </si>
  <si>
    <t>Numero de unidades documentales reintegradas al Archivo Central *100 / Número de unidades  documentales prestadas después de  la fecha máxima de devolución.</t>
  </si>
  <si>
    <t>Control de Consultas o Préstamo de Documentos</t>
  </si>
  <si>
    <t>PGJ   - Gestión Jurídica</t>
  </si>
  <si>
    <t>Decisiones condenatorias con obligaciones de hacer o pagar a cargo de la Contraloría de Bogotá, D.C., en procesos judiciales o extrajudiciales (medios alternativos de solución de conflictos MASC) en los que es parte la Entidad.</t>
  </si>
  <si>
    <t>Falta o indebida aplicación de la política de prevención del daño antijurídico y defensa de los intereses litigiosos de la Entidad, por parte de la OAJ y/o de las dependencias competentes.</t>
  </si>
  <si>
    <t>Erogaciones económicas para la Entidad.</t>
  </si>
  <si>
    <t>Fortalecer el seguimiento a la política de prevención del daño antijurídico y defensa de los intereses litigiosos de la Entidad ante en la OAJ como en las dependencias competentes</t>
  </si>
  <si>
    <t xml:space="preserve">Fortalecer el seguimiento a la política de prevención del daño antijurídico y defensa de los intereses litigiosos de la Entidad tanto en la OAJ como en las dependencias competentes
</t>
  </si>
  <si>
    <t>No. de sentencias favorables a la Entidad * 100 / No. de sentencias proferidas en procesos en los que es parte la Entidad.</t>
  </si>
  <si>
    <t>Jefe Oficina Asesora Jurídica Secretario Comité de Conciliación</t>
  </si>
  <si>
    <t>Actas de Comité de Conciliación
Comunicación oficial interna.
Actas de gestores de Proceso Gestión Jurídica</t>
  </si>
  <si>
    <t>Cambio de posición en las decisiones judiciales que pueda conllevar sentencias en contra de la Entidad.</t>
  </si>
  <si>
    <t>Deterioro de la imagen institucional.</t>
  </si>
  <si>
    <t>Socializar  las providencias judiciales de los procesos de la Entidad para facilitar la consulta e identificar cambios de posición en las decisiones judiciales y  fortalecer argumentos de defensa.</t>
  </si>
  <si>
    <t>Socializar en la OAJ las providencias judiciales de los procesos de la Entidad para identificar cambios de posición en las decisiones judiciales o fortalecer argumentos de defensa.</t>
  </si>
  <si>
    <t>No. de sentencias  en procesos en los cuales es parte la Entidad socializadas  * 100 / No. total de sentencias en procesos en los cuales es parte la Entidad</t>
  </si>
  <si>
    <t>Profesionales y Secretaria OAJ</t>
  </si>
  <si>
    <t>Constancia correo de socialización de sentencias
Carpetas procesos judiciales</t>
  </si>
  <si>
    <t>Falta de una herramienta de consulta y actualización normativa y jurisprudencial en la Entidad.</t>
  </si>
  <si>
    <t>Responsabilidad disciplinaria y patrimonial para funcionarios de la Entidad.</t>
  </si>
  <si>
    <t>Aseguramiento y calidad</t>
  </si>
  <si>
    <t>Continuar con la gestión para la contratación de una base de datos de consulta y actualización jurídica.</t>
  </si>
  <si>
    <t>Gestionar la contratación de una base de datos de consulta y actualización jurídica.</t>
  </si>
  <si>
    <t>Adquisición base de datos de consulta 
SI o NO</t>
  </si>
  <si>
    <t>Jefe Oficina Asesora Jurídica
Profesionales  OAJ</t>
  </si>
  <si>
    <t>Comunicaciones oficiales internas</t>
  </si>
  <si>
    <t>PEM   - Evaluación y Mejora</t>
  </si>
  <si>
    <t>Posibles deficiencias en la  oportunidad y veracidad de la información recibida de los procesos, como insumo para la ejecución de las actividades programadas en el PAAI.</t>
  </si>
  <si>
    <t>Debilidades en la revisión por parte de los responsables de los procesos, de la información que se debe remitir a la Oficina de Control Interno, así como inoportuna entrega de la  información solicitada.</t>
  </si>
  <si>
    <t>Retraso en la entrega de los informes de auditoria.
Valoraciones que no corresponden a la realidad o que afectan la veracidad  de las evaluaciones</t>
  </si>
  <si>
    <t xml:space="preserve">Solicitud de carta de representación </t>
  </si>
  <si>
    <t>Solicitud de diligenciamiento de carta de representación.</t>
  </si>
  <si>
    <t>No. de cartas de representación suscritas por el responsable del proceso y/o dependencias * 100 / No. Auditorias programadas PAAI.</t>
  </si>
  <si>
    <t>Oficina de Control Interno</t>
  </si>
  <si>
    <t>Cartas de representación suscritas</t>
  </si>
  <si>
    <t>Incumplimiento de las actividades establecidas en el Programa Anual de Auditorías Internas -PAAI.</t>
  </si>
  <si>
    <t>5. Cumplimiento</t>
  </si>
  <si>
    <t xml:space="preserve">Inadecuada planeación del PAAI, así como escaso personal asignado a la oficina de control interno o falta de perfiles específicos para el desarrollo de la actividad de auditoria;  inoportunidad y deficiencia en la calidad de la información remitida por los auditados a la OCI o falta de control y seguimiento a las actividades programadas.
</t>
  </si>
  <si>
    <t>1.Generación de hallazgos o NC por parte de entes externos.
2. Pérdida de credibilidad de la OCI.
3.  Insuficiencia de insumos que coadyuven a la toma de decisiones 
4. Incumplimiento total o parcial del plan de acción.</t>
  </si>
  <si>
    <t>Realizar seguimiento periódico a la ejecución del - PAAI con el objeto de evitar que se dilaten las actividades programadas.</t>
  </si>
  <si>
    <t>Actividades de seguimiento efectuadas al  PAAI  * 100 / actividades programadas (6) de seguimiento al PAAI.</t>
  </si>
  <si>
    <t>Acta de equipo de trabajo</t>
  </si>
  <si>
    <t>PGTH  - Gestión de Talento Humano</t>
  </si>
  <si>
    <t>Posibles no conformidades y reprocesos de capacitaciones que no cumplan las necesidades y expectativas de los participantes de la Entidad</t>
  </si>
  <si>
    <t xml:space="preserve">Falta de verificación  en los procesos contractuales, de la idoneidad de los docentes para la ejecución de las actividades de formación.
Falta ficha técnica </t>
  </si>
  <si>
    <t>Incumplimiento del objetivo de la capacitación y los objetivos y metas institucionales. 
No fortalecimiento competencias para la gestión institucional</t>
  </si>
  <si>
    <t>Instrumentos de control para validar la idoneidad del docente, en los temas objeto de los contratos de capacitación.</t>
  </si>
  <si>
    <t>Diseñar e implementar  hoja de control para validar la idoneidad del docente, en los temas objeto de los contratos de capacitación.</t>
  </si>
  <si>
    <t xml:space="preserve">No. De validaciones de idoneidad realizadas* 100 / No. Docentes contratados </t>
  </si>
  <si>
    <t>Subdirección de Capacitación y Cooperación Técnica</t>
  </si>
  <si>
    <t xml:space="preserve">Formatos de validación de idoneidad diligenciado  </t>
  </si>
  <si>
    <t>Posible toma de decisiones en materia de movimientos de talento humano, sin contar con información actualizada sobre cargas y perfiles requeridos por las dependencias</t>
  </si>
  <si>
    <t>No se cuenta con un estudio de  cargas y perfiles actualizado acorde con las necesidades de las dependencias y la misionalidad de la entidad.</t>
  </si>
  <si>
    <t>1. Toma de decisiones basada en información poco confiable.
2. Deficiencia de personal idóneo  para el cumplimiento de las funciones</t>
  </si>
  <si>
    <t>Ejecutar plan de trabajo que permita identificar las necesidades de personal y los perfiles requeridos acorde con las funciones de las dependencias y cargas de trabajo de las mismas.</t>
  </si>
  <si>
    <t>Realizar el estudio de cargas y perfiles  actualizado, acorde con las necesidades de las dependencias y la misionalidad de la entidad, conforme con las etapas, actividades y cronograma establecidos en el plan de trabajo que se diseñe para este fin.</t>
  </si>
  <si>
    <t>No. de actividades cumplidas del plan de trabajo *100/No de actividades programadas en el plan de trabajo</t>
  </si>
  <si>
    <t>Subdirección de Carrera Administrativa</t>
  </si>
  <si>
    <t>Actividades ejecutadas según el Plan de trabajo</t>
  </si>
  <si>
    <t>Posibles sanciones por incumplimiento normatividad vigente</t>
  </si>
  <si>
    <t>No se cuenta con la infraestructura adecuada para sala amiga, consultorio médico y psicológico de acuerdo con la normatividad vigente.</t>
  </si>
  <si>
    <t>incumplimiento de la norma - Multas</t>
  </si>
  <si>
    <t>Seguimiento a acciones de ejecución de la Dirección Administrativa y Financiera</t>
  </si>
  <si>
    <t xml:space="preserve">Realizar mesa de trabajo con la Dirección Administrativa y Financiera, para definir compromisos sobre adecuación y asignación presupuestal que permitan implementar la infraestructura para sala amiga, consultorio médico y consultorio </t>
  </si>
  <si>
    <t>Acta de  mesa (s) de trabajo realizada (s) con seguimiento a compromisos 
SI 100%
NO 0%</t>
  </si>
  <si>
    <t>Subdirección de Bienestar Social</t>
  </si>
  <si>
    <t>Actas Mesa de Trabajo y Seguimiento Compromisos</t>
  </si>
  <si>
    <t>Fecha de Monitoreo y Revisión Responsable de Proceso:____________________</t>
  </si>
  <si>
    <t xml:space="preserve">Fecha de Seguimiento (Verificación) Oficina de Control Interno: ____________________ </t>
  </si>
  <si>
    <t>Fecha de aprobación o modificación: 14/12/2020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</si>
</sst>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theme="1"/>
      <name val="Calibri"/>
      <family val="2"/>
      <scheme val="minor"/>
    </font>
    <font>
      <sz val="11"/>
      <color theme="1"/>
      <name val="Calibri"/>
      <family val="2"/>
      <scheme val="minor"/>
    </font>
    <font>
      <sz val="11"/>
      <color rgb="FF000000"/>
      <name val="Calibri"/>
      <family val="2"/>
    </font>
    <font>
      <sz val="10"/>
      <name val="Arial"/>
      <family val="2"/>
    </font>
    <font>
      <b/>
      <sz val="16"/>
      <name val="Calibri"/>
      <family val="2"/>
      <scheme val="minor"/>
    </font>
    <font>
      <sz val="12"/>
      <name val="Arial"/>
      <family val="2"/>
    </font>
    <font>
      <b/>
      <sz val="10"/>
      <name val="Calibri"/>
      <family val="2"/>
      <scheme val="minor"/>
    </font>
    <font>
      <b/>
      <sz val="11"/>
      <name val="Arial"/>
      <family val="2"/>
    </font>
    <font>
      <b/>
      <sz val="10"/>
      <name val="Arial"/>
      <family val="2"/>
    </font>
    <font>
      <b/>
      <sz val="10"/>
      <color rgb="FFFF0000"/>
      <name val="Arial"/>
      <family val="2"/>
    </font>
    <font>
      <b/>
      <u/>
      <sz val="10"/>
      <name val="Arial"/>
      <family val="2"/>
    </font>
    <font>
      <b/>
      <sz val="8"/>
      <name val="Arial"/>
      <family val="2"/>
    </font>
    <font>
      <b/>
      <sz val="9"/>
      <name val="Arial"/>
      <family val="2"/>
    </font>
    <font>
      <sz val="11"/>
      <name val="Arial"/>
      <family val="2"/>
    </font>
    <font>
      <sz val="11"/>
      <name val="Calibri"/>
      <family val="2"/>
      <scheme val="minor"/>
    </font>
    <font>
      <sz val="8"/>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2"/>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80">
    <xf numFmtId="0" fontId="0" fillId="0" borderId="0" xfId="0"/>
    <xf numFmtId="0" fontId="3" fillId="0" borderId="0" xfId="2"/>
    <xf numFmtId="0" fontId="3" fillId="0" borderId="0" xfId="2" applyProtection="1"/>
    <xf numFmtId="0" fontId="8" fillId="2" borderId="5" xfId="2" applyFont="1" applyFill="1" applyBorder="1" applyAlignment="1">
      <alignment vertical="center" wrapText="1"/>
    </xf>
    <xf numFmtId="0" fontId="12" fillId="2" borderId="5" xfId="0" applyFont="1" applyFill="1" applyBorder="1" applyAlignment="1" applyProtection="1">
      <alignment horizontal="center" vertical="center" wrapText="1"/>
    </xf>
    <xf numFmtId="0" fontId="8" fillId="2" borderId="5" xfId="2" applyFont="1" applyFill="1" applyBorder="1" applyAlignment="1" applyProtection="1">
      <alignment vertical="center" wrapText="1"/>
    </xf>
    <xf numFmtId="0" fontId="8" fillId="2" borderId="5" xfId="2" applyFont="1" applyFill="1" applyBorder="1" applyAlignment="1" applyProtection="1">
      <alignment horizontal="center" vertical="center" textRotation="89" wrapText="1"/>
    </xf>
    <xf numFmtId="0" fontId="8" fillId="2" borderId="5" xfId="2" applyFont="1" applyFill="1" applyBorder="1" applyAlignment="1" applyProtection="1">
      <alignment horizontal="center" vertical="center" textRotation="90" wrapText="1"/>
    </xf>
    <xf numFmtId="0" fontId="8" fillId="5" borderId="5" xfId="0" applyFont="1" applyFill="1" applyBorder="1" applyAlignment="1" applyProtection="1">
      <alignment horizontal="center" vertical="center" wrapText="1"/>
    </xf>
    <xf numFmtId="0" fontId="8" fillId="2" borderId="5" xfId="2"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12" fillId="2" borderId="5" xfId="0" applyFont="1" applyFill="1" applyBorder="1" applyAlignment="1" applyProtection="1">
      <alignment vertical="center" wrapText="1"/>
    </xf>
    <xf numFmtId="0" fontId="8" fillId="7" borderId="5" xfId="0" applyFont="1" applyFill="1" applyBorder="1" applyAlignment="1" applyProtection="1">
      <alignment horizontal="center" vertical="center" wrapText="1"/>
    </xf>
    <xf numFmtId="0" fontId="8" fillId="8" borderId="5" xfId="0" applyFont="1" applyFill="1" applyBorder="1" applyAlignment="1" applyProtection="1">
      <alignment horizontal="center" vertical="center" wrapText="1"/>
    </xf>
    <xf numFmtId="2" fontId="8" fillId="2" borderId="5" xfId="1" applyNumberFormat="1" applyFont="1" applyFill="1" applyBorder="1" applyAlignment="1" applyProtection="1">
      <alignment horizontal="center" vertical="center" wrapText="1"/>
    </xf>
    <xf numFmtId="0" fontId="8" fillId="3" borderId="5" xfId="2" applyFont="1" applyFill="1" applyBorder="1" applyAlignment="1">
      <alignment horizontal="center" vertical="center" wrapText="1"/>
    </xf>
    <xf numFmtId="0" fontId="9" fillId="4" borderId="5" xfId="0" applyFont="1" applyFill="1" applyBorder="1" applyAlignment="1">
      <alignment horizontal="center" vertical="center" wrapText="1"/>
    </xf>
    <xf numFmtId="0" fontId="3" fillId="0" borderId="5" xfId="2" applyFont="1" applyBorder="1" applyAlignment="1" applyProtection="1">
      <alignment horizontal="left" vertical="center" wrapText="1"/>
      <protection locked="0"/>
    </xf>
    <xf numFmtId="0" fontId="3" fillId="0" borderId="5" xfId="2" applyFont="1" applyBorder="1" applyAlignment="1" applyProtection="1">
      <alignment horizontal="center" vertical="center" wrapText="1"/>
      <protection locked="0"/>
    </xf>
    <xf numFmtId="0" fontId="3" fillId="0" borderId="5" xfId="2" applyFont="1" applyBorder="1" applyAlignment="1" applyProtection="1">
      <alignment horizontal="justify" vertical="center" wrapText="1"/>
      <protection locked="0"/>
    </xf>
    <xf numFmtId="0" fontId="3" fillId="0" borderId="5" xfId="2" applyFont="1" applyBorder="1" applyAlignment="1">
      <alignment horizontal="center" vertical="center" wrapText="1"/>
    </xf>
    <xf numFmtId="0" fontId="3" fillId="0" borderId="5" xfId="2" applyFont="1" applyBorder="1" applyAlignment="1" applyProtection="1">
      <alignment vertical="center" wrapText="1"/>
      <protection locked="0"/>
    </xf>
    <xf numFmtId="0" fontId="12" fillId="0" borderId="5" xfId="2" applyFont="1" applyFill="1" applyBorder="1" applyAlignment="1" applyProtection="1">
      <alignment horizontal="center" vertical="center" wrapText="1"/>
      <protection locked="0"/>
    </xf>
    <xf numFmtId="0" fontId="12" fillId="0" borderId="5" xfId="2" applyFont="1" applyFill="1" applyBorder="1" applyAlignment="1" applyProtection="1">
      <alignment horizontal="center" vertical="center" wrapText="1"/>
    </xf>
    <xf numFmtId="1" fontId="12" fillId="9" borderId="5" xfId="1" applyNumberFormat="1" applyFont="1" applyFill="1" applyBorder="1" applyAlignment="1" applyProtection="1">
      <alignment horizontal="center" vertical="center" wrapText="1"/>
    </xf>
    <xf numFmtId="2" fontId="12" fillId="9" borderId="5" xfId="1" applyNumberFormat="1" applyFont="1" applyFill="1" applyBorder="1" applyAlignment="1" applyProtection="1">
      <alignment horizontal="center" vertical="center" wrapText="1"/>
    </xf>
    <xf numFmtId="2" fontId="12" fillId="0" borderId="5" xfId="1" applyNumberFormat="1" applyFont="1" applyFill="1" applyBorder="1" applyAlignment="1" applyProtection="1">
      <alignment horizontal="center" vertical="center" wrapText="1"/>
      <protection locked="0"/>
    </xf>
    <xf numFmtId="1" fontId="13" fillId="9" borderId="5" xfId="2" applyNumberFormat="1" applyFont="1" applyFill="1" applyBorder="1" applyAlignment="1">
      <alignment horizontal="center" vertical="center" wrapText="1"/>
    </xf>
    <xf numFmtId="0" fontId="13" fillId="9" borderId="5" xfId="2" applyFont="1" applyFill="1" applyBorder="1" applyAlignment="1">
      <alignment horizontal="center" vertical="center" wrapText="1"/>
    </xf>
    <xf numFmtId="0" fontId="13" fillId="0" borderId="5" xfId="2" applyFont="1" applyBorder="1" applyAlignment="1">
      <alignment horizontal="center" vertical="center" wrapText="1"/>
    </xf>
    <xf numFmtId="0" fontId="3" fillId="10" borderId="5" xfId="2" applyFont="1" applyFill="1" applyBorder="1" applyAlignment="1" applyProtection="1">
      <alignment horizontal="center" vertical="center" wrapText="1"/>
      <protection locked="0"/>
    </xf>
    <xf numFmtId="14" fontId="3" fillId="0" borderId="5" xfId="2" applyNumberFormat="1" applyFont="1" applyBorder="1" applyAlignment="1" applyProtection="1">
      <alignment horizontal="center" vertical="center" wrapText="1"/>
      <protection locked="0"/>
    </xf>
    <xf numFmtId="0" fontId="3" fillId="11" borderId="5" xfId="0" applyFont="1" applyFill="1" applyBorder="1" applyAlignment="1" applyProtection="1">
      <alignment horizontal="justify" vertical="center" wrapText="1"/>
      <protection locked="0"/>
    </xf>
    <xf numFmtId="0" fontId="14" fillId="0" borderId="5" xfId="2" applyFont="1" applyBorder="1" applyAlignment="1" applyProtection="1">
      <alignment vertical="center" wrapText="1"/>
      <protection locked="0"/>
    </xf>
    <xf numFmtId="0" fontId="15" fillId="0" borderId="5" xfId="0" applyFont="1" applyFill="1" applyBorder="1" applyAlignment="1" applyProtection="1">
      <alignment horizontal="center" vertical="center" wrapText="1"/>
    </xf>
    <xf numFmtId="14" fontId="3" fillId="0" borderId="5" xfId="2" applyNumberFormat="1" applyFont="1" applyBorder="1" applyAlignment="1" applyProtection="1">
      <alignment horizontal="justify" vertical="center" wrapText="1"/>
      <protection locked="0"/>
    </xf>
    <xf numFmtId="0" fontId="14" fillId="0" borderId="5" xfId="2" applyFont="1" applyBorder="1" applyAlignment="1" applyProtection="1">
      <alignment horizontal="justify" vertical="center" wrapText="1"/>
      <protection locked="0"/>
    </xf>
    <xf numFmtId="0" fontId="3" fillId="0" borderId="5" xfId="2" applyFont="1" applyFill="1" applyBorder="1" applyAlignment="1" applyProtection="1">
      <alignment horizontal="justify" vertical="center" wrapText="1"/>
      <protection locked="0"/>
    </xf>
    <xf numFmtId="14" fontId="3" fillId="0" borderId="5" xfId="2" applyNumberFormat="1" applyFont="1" applyFill="1" applyBorder="1" applyAlignment="1" applyProtection="1">
      <alignment horizontal="center" vertical="center" wrapText="1"/>
      <protection locked="0"/>
    </xf>
    <xf numFmtId="0" fontId="3" fillId="0" borderId="5" xfId="2" applyFont="1" applyFill="1" applyBorder="1" applyAlignment="1">
      <alignment horizontal="justify" vertical="center" wrapText="1"/>
    </xf>
    <xf numFmtId="0" fontId="15" fillId="0" borderId="0" xfId="0" applyFont="1" applyFill="1" applyAlignment="1" applyProtection="1">
      <alignment horizontal="center" vertical="center" wrapText="1"/>
    </xf>
    <xf numFmtId="0" fontId="3" fillId="0" borderId="0" xfId="2" applyFont="1" applyBorder="1" applyAlignment="1" applyProtection="1">
      <alignment horizontal="left" vertical="center" wrapText="1"/>
      <protection locked="0"/>
    </xf>
    <xf numFmtId="0" fontId="3" fillId="0" borderId="5" xfId="2" applyFont="1" applyBorder="1" applyAlignment="1" applyProtection="1">
      <alignment horizontal="center" vertical="center" wrapText="1"/>
      <protection locked="0"/>
    </xf>
    <xf numFmtId="0" fontId="3" fillId="0" borderId="5" xfId="2" applyFont="1" applyBorder="1" applyAlignment="1">
      <alignment horizontal="center" vertical="center" wrapText="1"/>
    </xf>
    <xf numFmtId="0" fontId="13" fillId="0" borderId="5" xfId="2" applyFont="1" applyBorder="1" applyAlignment="1">
      <alignment horizontal="center" vertical="center" wrapText="1"/>
    </xf>
    <xf numFmtId="0" fontId="3" fillId="10" borderId="5" xfId="2" applyFont="1" applyFill="1" applyBorder="1" applyAlignment="1" applyProtection="1">
      <alignment horizontal="center" vertical="center" wrapText="1"/>
      <protection locked="0"/>
    </xf>
    <xf numFmtId="0" fontId="3" fillId="0" borderId="5" xfId="2" applyFont="1" applyBorder="1" applyAlignment="1" applyProtection="1">
      <alignment horizontal="justify" vertical="center" wrapText="1"/>
      <protection locked="0"/>
    </xf>
    <xf numFmtId="14" fontId="3" fillId="0" borderId="5" xfId="2" applyNumberFormat="1" applyFont="1" applyBorder="1" applyAlignment="1" applyProtection="1">
      <alignment horizontal="center" vertical="center" wrapText="1"/>
      <protection locked="0"/>
    </xf>
    <xf numFmtId="2" fontId="12" fillId="0" borderId="5" xfId="1" applyNumberFormat="1" applyFont="1" applyFill="1" applyBorder="1" applyAlignment="1" applyProtection="1">
      <alignment horizontal="center" vertical="center" wrapText="1"/>
      <protection locked="0"/>
    </xf>
    <xf numFmtId="0" fontId="13" fillId="9" borderId="5" xfId="2" applyFont="1" applyFill="1" applyBorder="1" applyAlignment="1">
      <alignment horizontal="center" vertical="center" wrapText="1"/>
    </xf>
    <xf numFmtId="1" fontId="13" fillId="9" borderId="5" xfId="2" applyNumberFormat="1" applyFont="1" applyFill="1" applyBorder="1" applyAlignment="1">
      <alignment horizontal="center" vertical="center" wrapText="1"/>
    </xf>
    <xf numFmtId="2" fontId="12" fillId="9" borderId="5" xfId="1" applyNumberFormat="1" applyFont="1" applyFill="1" applyBorder="1" applyAlignment="1" applyProtection="1">
      <alignment horizontal="center" vertical="center" wrapText="1"/>
    </xf>
    <xf numFmtId="14" fontId="3" fillId="0" borderId="8" xfId="2" applyNumberFormat="1" applyFont="1" applyBorder="1" applyAlignment="1" applyProtection="1">
      <alignment horizontal="center" vertical="center" wrapText="1"/>
      <protection locked="0"/>
    </xf>
    <xf numFmtId="14" fontId="3" fillId="0" borderId="10" xfId="2" applyNumberFormat="1" applyFont="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xf>
    <xf numFmtId="0" fontId="8" fillId="2" borderId="5" xfId="2"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5" xfId="2" applyFont="1" applyFill="1" applyBorder="1" applyAlignment="1" applyProtection="1">
      <alignment horizontal="center" vertical="center" textRotation="90" wrapText="1"/>
    </xf>
    <xf numFmtId="0" fontId="8" fillId="3" borderId="5" xfId="2" applyFont="1" applyFill="1" applyBorder="1" applyAlignment="1">
      <alignment horizontal="center" vertical="center" wrapText="1"/>
    </xf>
    <xf numFmtId="0" fontId="9" fillId="4" borderId="5" xfId="0" applyFont="1" applyFill="1" applyBorder="1" applyAlignment="1">
      <alignment horizontal="center" vertical="center" wrapText="1"/>
    </xf>
    <xf numFmtId="2" fontId="8" fillId="2" borderId="5" xfId="1" applyNumberFormat="1" applyFont="1" applyFill="1" applyBorder="1" applyAlignment="1" applyProtection="1">
      <alignment horizontal="center" vertical="center" wrapText="1"/>
    </xf>
    <xf numFmtId="0" fontId="8" fillId="2" borderId="5" xfId="2" applyFont="1" applyFill="1" applyBorder="1" applyAlignment="1">
      <alignment horizontal="center" vertical="center" wrapText="1"/>
    </xf>
    <xf numFmtId="0" fontId="12" fillId="2" borderId="5" xfId="2" applyFont="1" applyFill="1" applyBorder="1" applyAlignment="1" applyProtection="1">
      <alignment horizontal="center" vertical="center" wrapText="1"/>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2"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5" xfId="2" applyFont="1" applyBorder="1" applyAlignment="1">
      <alignment horizontal="left" vertical="center" wrapText="1"/>
    </xf>
    <xf numFmtId="0" fontId="5" fillId="0" borderId="6" xfId="2" applyFont="1" applyBorder="1" applyAlignment="1">
      <alignment horizontal="left" vertical="center" wrapText="1"/>
    </xf>
    <xf numFmtId="0" fontId="6" fillId="0" borderId="7" xfId="2" applyFont="1" applyBorder="1" applyAlignment="1">
      <alignment horizontal="left" vertical="center" wrapText="1"/>
    </xf>
    <xf numFmtId="0" fontId="6" fillId="0" borderId="8" xfId="2" applyFont="1" applyBorder="1" applyAlignment="1">
      <alignment horizontal="left" vertical="center" wrapText="1"/>
    </xf>
    <xf numFmtId="0" fontId="6" fillId="0" borderId="9" xfId="2" applyFont="1" applyBorder="1" applyAlignment="1">
      <alignment horizontal="left" vertical="center" wrapText="1"/>
    </xf>
    <xf numFmtId="0" fontId="7" fillId="2" borderId="5" xfId="2" applyFont="1" applyFill="1" applyBorder="1" applyAlignment="1" applyProtection="1">
      <alignment horizontal="center" vertical="center" wrapText="1"/>
    </xf>
    <xf numFmtId="0" fontId="8" fillId="3" borderId="5" xfId="2"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cellXfs>
  <cellStyles count="3">
    <cellStyle name="Millares" xfId="1" builtinId="3"/>
    <cellStyle name="Normal" xfId="0" builtinId="0"/>
    <cellStyle name="Normal 2" xfId="2" xr:uid="{00000000-0005-0000-0000-000002000000}"/>
  </cellStyles>
  <dxfs count="52">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323850</xdr:colOff>
          <xdr:row>8</xdr:row>
          <xdr:rowOff>142875</xdr:rowOff>
        </xdr:from>
        <xdr:to>
          <xdr:col>11</xdr:col>
          <xdr:colOff>1390650</xdr:colOff>
          <xdr:row>9</xdr:row>
          <xdr:rowOff>219075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Hacer clik aquí para valorar controles (obligatorio)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10</xdr:row>
          <xdr:rowOff>123825</xdr:rowOff>
        </xdr:from>
        <xdr:to>
          <xdr:col>5</xdr:col>
          <xdr:colOff>1552575</xdr:colOff>
          <xdr:row>11</xdr:row>
          <xdr:rowOff>85725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Causa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11</xdr:row>
          <xdr:rowOff>142875</xdr:rowOff>
        </xdr:from>
        <xdr:to>
          <xdr:col>5</xdr:col>
          <xdr:colOff>1533525</xdr:colOff>
          <xdr:row>11</xdr:row>
          <xdr:rowOff>361950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Causa</a:t>
              </a:r>
            </a:p>
          </xdr:txBody>
        </xdr:sp>
        <xdr:clientData fPrintsWithSheet="0"/>
      </xdr:twoCellAnchor>
    </mc:Choice>
    <mc:Fallback/>
  </mc:AlternateContent>
  <xdr:twoCellAnchor editAs="oneCell">
    <xdr:from>
      <xdr:col>0</xdr:col>
      <xdr:colOff>465666</xdr:colOff>
      <xdr:row>0</xdr:row>
      <xdr:rowOff>63500</xdr:rowOff>
    </xdr:from>
    <xdr:to>
      <xdr:col>1</xdr:col>
      <xdr:colOff>793749</xdr:colOff>
      <xdr:row>2</xdr:row>
      <xdr:rowOff>158750</xdr:rowOff>
    </xdr:to>
    <xdr:pic>
      <xdr:nvPicPr>
        <xdr:cNvPr id="5" name="Imagen 4" descr="logo nuevo contraloria">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666" y="63500"/>
          <a:ext cx="1585383" cy="85725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5</xdr:col>
          <xdr:colOff>285750</xdr:colOff>
          <xdr:row>39</xdr:row>
          <xdr:rowOff>142875</xdr:rowOff>
        </xdr:from>
        <xdr:to>
          <xdr:col>5</xdr:col>
          <xdr:colOff>1533525</xdr:colOff>
          <xdr:row>39</xdr:row>
          <xdr:rowOff>361950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Causa</a:t>
              </a:r>
            </a:p>
          </xdr:txBody>
        </xdr:sp>
        <xdr:clientData fPrintsWithSheet="0"/>
      </xdr:twoCellAnchor>
    </mc:Choice>
    <mc:Fallback/>
  </mc:AlternateContent>
  <xdr:oneCellAnchor>
    <xdr:from>
      <xdr:col>0</xdr:col>
      <xdr:colOff>141577</xdr:colOff>
      <xdr:row>17</xdr:row>
      <xdr:rowOff>1818304</xdr:rowOff>
    </xdr:from>
    <xdr:ext cx="14974607" cy="3155255"/>
    <xdr:sp macro="" textlink="">
      <xdr:nvSpPr>
        <xdr:cNvPr id="3" name="Rectángulo 2">
          <a:extLst>
            <a:ext uri="{FF2B5EF4-FFF2-40B4-BE49-F238E27FC236}">
              <a16:creationId xmlns:a16="http://schemas.microsoft.com/office/drawing/2014/main" id="{B756E7A5-241F-45AA-BCBD-4BE92D10299C}"/>
            </a:ext>
          </a:extLst>
        </xdr:cNvPr>
        <xdr:cNvSpPr/>
      </xdr:nvSpPr>
      <xdr:spPr>
        <a:xfrm rot="21151695">
          <a:off x="141577" y="6431392"/>
          <a:ext cx="14974607" cy="3155255"/>
        </a:xfrm>
        <a:prstGeom prst="rect">
          <a:avLst/>
        </a:prstGeom>
        <a:noFill/>
        <a:ln>
          <a:noFill/>
        </a:ln>
      </xdr:spPr>
      <xdr:style>
        <a:lnRef idx="0">
          <a:scrgbClr r="0" g="0" b="0"/>
        </a:lnRef>
        <a:fillRef idx="0">
          <a:scrgbClr r="0" g="0" b="0"/>
        </a:fillRef>
        <a:effectRef idx="0">
          <a:scrgbClr r="0" g="0" b="0"/>
        </a:effectRef>
        <a:fontRef idx="minor">
          <a:schemeClr val="accent2"/>
        </a:fontRef>
      </xdr:style>
      <xdr:txBody>
        <a:bodyPr wrap="square" lIns="91440" tIns="45720" rIns="91440" bIns="45720">
          <a:noAutofit/>
        </a:bodyPr>
        <a:lstStyle/>
        <a:p>
          <a:pPr algn="ctr"/>
          <a:r>
            <a:rPr lang="es-ES" sz="20000" b="0" cap="none" spc="0">
              <a:ln w="0"/>
              <a:solidFill>
                <a:schemeClr val="bg2">
                  <a:lumMod val="50000"/>
                </a:schemeClr>
              </a:solidFill>
              <a:effectLst>
                <a:outerShdw blurRad="38100" dist="19050" dir="2700000" algn="tl" rotWithShape="0">
                  <a:schemeClr val="dk1">
                    <a:alpha val="40000"/>
                  </a:schemeClr>
                </a:outerShdw>
              </a:effectLst>
            </a:rPr>
            <a:t>Obsoleto</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ESO%20DIRECCIONAMIENTO%20Hdo/RIESGOS/2021/12.%20PDE-07%20Consolidado%20Mapa%20de%20Riesgos%20Institucionales%202021%20Publica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CESO%20DIRECCIONAMIENTO%20Hdo/RIESGOS/2021/Procesos/TICs%20Mapa%20de%20Riesgos%202021%20PGTI%20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CESO%20DIRECCIONAMIENTO%20Hdo/RIESGOS/2021/Procesos/Jur&#237;dica%20Mapa%20Riesgos%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sheetName val="1.1 Matriz def corrupción"/>
      <sheetName val="2. Riesgos de Corrupción"/>
      <sheetName val="3.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 val="12"/>
    </sheetNames>
    <definedNames>
      <definedName name="Causas_Haga_clic_en"/>
      <definedName name="controles_Haga_clic_en"/>
      <definedName name="EliminarCausa_Haga_clic_e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 val="Jurídica Mapa Riesgos 2021"/>
    </sheetNames>
    <definedNames>
      <definedName name="EliminarCausa_Haga_clic_e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1" filterMode="1">
    <tabColor rgb="FF92D050"/>
  </sheetPr>
  <dimension ref="A1:BI52"/>
  <sheetViews>
    <sheetView tabSelected="1" showWhiteSpace="0" view="pageBreakPreview" zoomScale="51" zoomScaleNormal="100" zoomScaleSheetLayoutView="51" workbookViewId="0">
      <selection activeCell="H24" sqref="H24"/>
    </sheetView>
  </sheetViews>
  <sheetFormatPr baseColWidth="10" defaultRowHeight="12.75" x14ac:dyDescent="0.2"/>
  <cols>
    <col min="1" max="1" width="18.85546875" style="1" customWidth="1"/>
    <col min="2" max="2" width="20.5703125" style="1" customWidth="1"/>
    <col min="3" max="3" width="28.85546875" style="1" customWidth="1"/>
    <col min="4" max="4" width="30.5703125" style="1" customWidth="1"/>
    <col min="5" max="5" width="29.140625" style="1" customWidth="1"/>
    <col min="6" max="6" width="28" style="1" customWidth="1"/>
    <col min="7" max="7" width="23.140625" style="1" customWidth="1"/>
    <col min="8" max="8" width="6.85546875" style="1" customWidth="1"/>
    <col min="9" max="9" width="6" style="1" customWidth="1"/>
    <col min="10" max="10" width="24.42578125" style="1" customWidth="1"/>
    <col min="11" max="11" width="26" style="1" customWidth="1"/>
    <col min="12" max="12" width="24.28515625" style="1" customWidth="1"/>
    <col min="13" max="13" width="34.42578125" style="41" hidden="1" customWidth="1"/>
    <col min="14" max="14" width="6.7109375" style="41" customWidth="1"/>
    <col min="15" max="15" width="34.5703125" style="41" hidden="1" customWidth="1"/>
    <col min="16" max="16" width="5.7109375" style="41" customWidth="1"/>
    <col min="17" max="17" width="39.7109375" style="41" hidden="1" customWidth="1"/>
    <col min="18" max="18" width="5.7109375" style="41" customWidth="1"/>
    <col min="19" max="19" width="27.85546875" style="41" hidden="1" customWidth="1"/>
    <col min="20" max="20" width="3.5703125" style="41" customWidth="1"/>
    <col min="21" max="21" width="36.28515625" style="41" hidden="1" customWidth="1"/>
    <col min="22" max="22" width="5.42578125" style="41" customWidth="1"/>
    <col min="23" max="23" width="39.7109375" style="41" hidden="1" customWidth="1"/>
    <col min="24" max="24" width="5.140625" style="41" customWidth="1"/>
    <col min="25" max="25" width="34.5703125" style="41" hidden="1" customWidth="1"/>
    <col min="26" max="26" width="7.140625" style="41" customWidth="1"/>
    <col min="27" max="27" width="14.5703125" style="41" hidden="1" customWidth="1"/>
    <col min="28" max="28" width="20" style="41" hidden="1" customWidth="1"/>
    <col min="29" max="30" width="23" style="41" hidden="1" customWidth="1"/>
    <col min="31" max="31" width="8.140625" style="41" customWidth="1"/>
    <col min="32" max="32" width="17.28515625" style="41" hidden="1" customWidth="1"/>
    <col min="33" max="33" width="9.28515625" style="41" customWidth="1"/>
    <col min="34" max="34" width="27" style="41" hidden="1" customWidth="1"/>
    <col min="35" max="35" width="12.28515625" style="41" hidden="1" customWidth="1"/>
    <col min="36" max="36" width="14.5703125" style="41" hidden="1" customWidth="1"/>
    <col min="37" max="37" width="23.28515625" style="41" hidden="1" customWidth="1"/>
    <col min="38" max="38" width="20" style="41" hidden="1" customWidth="1"/>
    <col min="39" max="39" width="9.5703125" style="41" customWidth="1"/>
    <col min="40" max="40" width="34.7109375" style="1" hidden="1" customWidth="1"/>
    <col min="41" max="41" width="21" style="1" hidden="1" customWidth="1"/>
    <col min="42" max="42" width="7.140625" style="1" customWidth="1"/>
    <col min="43" max="43" width="6.7109375" style="1" customWidth="1"/>
    <col min="44" max="44" width="17.42578125" style="1" customWidth="1"/>
    <col min="45" max="45" width="18.28515625" style="1" customWidth="1"/>
    <col min="46" max="46" width="27" style="1" customWidth="1"/>
    <col min="47" max="47" width="20.7109375" style="1" customWidth="1"/>
    <col min="48" max="49" width="14.7109375" style="1" customWidth="1"/>
    <col min="50" max="50" width="12.7109375" style="1" customWidth="1"/>
    <col min="51" max="51" width="11.7109375" style="1" bestFit="1" customWidth="1"/>
    <col min="52" max="53" width="11.42578125" style="1" customWidth="1"/>
    <col min="54" max="54" width="13.85546875" style="1" customWidth="1"/>
    <col min="55" max="55" width="16.28515625" style="1" customWidth="1"/>
    <col min="56" max="56" width="17" style="1" customWidth="1"/>
    <col min="57" max="57" width="11.42578125" style="1"/>
    <col min="58" max="58" width="18.5703125" style="1" customWidth="1"/>
    <col min="59" max="289" width="11.42578125" style="1"/>
    <col min="290" max="290" width="15.7109375" style="1" customWidth="1"/>
    <col min="291" max="291" width="10.28515625" style="1" customWidth="1"/>
    <col min="292" max="292" width="16.42578125" style="1" customWidth="1"/>
    <col min="293" max="293" width="18.140625" style="1" customWidth="1"/>
    <col min="294" max="294" width="26.7109375" style="1" customWidth="1"/>
    <col min="295" max="296" width="11.42578125" style="1" customWidth="1"/>
    <col min="297" max="297" width="14.28515625" style="1" customWidth="1"/>
    <col min="298" max="298" width="25" style="1" customWidth="1"/>
    <col min="299" max="300" width="11.42578125" style="1" customWidth="1"/>
    <col min="301" max="301" width="19.7109375" style="1" customWidth="1"/>
    <col min="302" max="302" width="11.42578125" style="1" customWidth="1"/>
    <col min="303" max="303" width="14.7109375" style="1" customWidth="1"/>
    <col min="304" max="310" width="11.42578125" style="1" customWidth="1"/>
    <col min="311" max="311" width="33.5703125" style="1" customWidth="1"/>
    <col min="312" max="545" width="11.42578125" style="1"/>
    <col min="546" max="546" width="15.7109375" style="1" customWidth="1"/>
    <col min="547" max="547" width="10.28515625" style="1" customWidth="1"/>
    <col min="548" max="548" width="16.42578125" style="1" customWidth="1"/>
    <col min="549" max="549" width="18.140625" style="1" customWidth="1"/>
    <col min="550" max="550" width="26.7109375" style="1" customWidth="1"/>
    <col min="551" max="552" width="11.42578125" style="1" customWidth="1"/>
    <col min="553" max="553" width="14.28515625" style="1" customWidth="1"/>
    <col min="554" max="554" width="25" style="1" customWidth="1"/>
    <col min="555" max="556" width="11.42578125" style="1" customWidth="1"/>
    <col min="557" max="557" width="19.7109375" style="1" customWidth="1"/>
    <col min="558" max="558" width="11.42578125" style="1" customWidth="1"/>
    <col min="559" max="559" width="14.7109375" style="1" customWidth="1"/>
    <col min="560" max="566" width="11.42578125" style="1" customWidth="1"/>
    <col min="567" max="567" width="33.5703125" style="1" customWidth="1"/>
    <col min="568" max="801" width="11.42578125" style="1"/>
    <col min="802" max="802" width="15.7109375" style="1" customWidth="1"/>
    <col min="803" max="803" width="10.28515625" style="1" customWidth="1"/>
    <col min="804" max="804" width="16.42578125" style="1" customWidth="1"/>
    <col min="805" max="805" width="18.140625" style="1" customWidth="1"/>
    <col min="806" max="806" width="26.7109375" style="1" customWidth="1"/>
    <col min="807" max="808" width="11.42578125" style="1" customWidth="1"/>
    <col min="809" max="809" width="14.28515625" style="1" customWidth="1"/>
    <col min="810" max="810" width="25" style="1" customWidth="1"/>
    <col min="811" max="812" width="11.42578125" style="1" customWidth="1"/>
    <col min="813" max="813" width="19.7109375" style="1" customWidth="1"/>
    <col min="814" max="814" width="11.42578125" style="1" customWidth="1"/>
    <col min="815" max="815" width="14.7109375" style="1" customWidth="1"/>
    <col min="816" max="822" width="11.42578125" style="1" customWidth="1"/>
    <col min="823" max="823" width="33.5703125" style="1" customWidth="1"/>
    <col min="824" max="1057" width="11.42578125" style="1"/>
    <col min="1058" max="1058" width="15.7109375" style="1" customWidth="1"/>
    <col min="1059" max="1059" width="10.28515625" style="1" customWidth="1"/>
    <col min="1060" max="1060" width="16.42578125" style="1" customWidth="1"/>
    <col min="1061" max="1061" width="18.140625" style="1" customWidth="1"/>
    <col min="1062" max="1062" width="26.7109375" style="1" customWidth="1"/>
    <col min="1063" max="1064" width="11.42578125" style="1" customWidth="1"/>
    <col min="1065" max="1065" width="14.28515625" style="1" customWidth="1"/>
    <col min="1066" max="1066" width="25" style="1" customWidth="1"/>
    <col min="1067" max="1068" width="11.42578125" style="1" customWidth="1"/>
    <col min="1069" max="1069" width="19.7109375" style="1" customWidth="1"/>
    <col min="1070" max="1070" width="11.42578125" style="1" customWidth="1"/>
    <col min="1071" max="1071" width="14.7109375" style="1" customWidth="1"/>
    <col min="1072" max="1078" width="11.42578125" style="1" customWidth="1"/>
    <col min="1079" max="1079" width="33.5703125" style="1" customWidth="1"/>
    <col min="1080" max="1313" width="11.42578125" style="1"/>
    <col min="1314" max="1314" width="15.7109375" style="1" customWidth="1"/>
    <col min="1315" max="1315" width="10.28515625" style="1" customWidth="1"/>
    <col min="1316" max="1316" width="16.42578125" style="1" customWidth="1"/>
    <col min="1317" max="1317" width="18.140625" style="1" customWidth="1"/>
    <col min="1318" max="1318" width="26.7109375" style="1" customWidth="1"/>
    <col min="1319" max="1320" width="11.42578125" style="1" customWidth="1"/>
    <col min="1321" max="1321" width="14.28515625" style="1" customWidth="1"/>
    <col min="1322" max="1322" width="25" style="1" customWidth="1"/>
    <col min="1323" max="1324" width="11.42578125" style="1" customWidth="1"/>
    <col min="1325" max="1325" width="19.7109375" style="1" customWidth="1"/>
    <col min="1326" max="1326" width="11.42578125" style="1" customWidth="1"/>
    <col min="1327" max="1327" width="14.7109375" style="1" customWidth="1"/>
    <col min="1328" max="1334" width="11.42578125" style="1" customWidth="1"/>
    <col min="1335" max="1335" width="33.5703125" style="1" customWidth="1"/>
    <col min="1336" max="1569" width="11.42578125" style="1"/>
    <col min="1570" max="1570" width="15.7109375" style="1" customWidth="1"/>
    <col min="1571" max="1571" width="10.28515625" style="1" customWidth="1"/>
    <col min="1572" max="1572" width="16.42578125" style="1" customWidth="1"/>
    <col min="1573" max="1573" width="18.140625" style="1" customWidth="1"/>
    <col min="1574" max="1574" width="26.7109375" style="1" customWidth="1"/>
    <col min="1575" max="1576" width="11.42578125" style="1" customWidth="1"/>
    <col min="1577" max="1577" width="14.28515625" style="1" customWidth="1"/>
    <col min="1578" max="1578" width="25" style="1" customWidth="1"/>
    <col min="1579" max="1580" width="11.42578125" style="1" customWidth="1"/>
    <col min="1581" max="1581" width="19.7109375" style="1" customWidth="1"/>
    <col min="1582" max="1582" width="11.42578125" style="1" customWidth="1"/>
    <col min="1583" max="1583" width="14.7109375" style="1" customWidth="1"/>
    <col min="1584" max="1590" width="11.42578125" style="1" customWidth="1"/>
    <col min="1591" max="1591" width="33.5703125" style="1" customWidth="1"/>
    <col min="1592" max="1825" width="11.42578125" style="1"/>
    <col min="1826" max="1826" width="15.7109375" style="1" customWidth="1"/>
    <col min="1827" max="1827" width="10.28515625" style="1" customWidth="1"/>
    <col min="1828" max="1828" width="16.42578125" style="1" customWidth="1"/>
    <col min="1829" max="1829" width="18.140625" style="1" customWidth="1"/>
    <col min="1830" max="1830" width="26.7109375" style="1" customWidth="1"/>
    <col min="1831" max="1832" width="11.42578125" style="1" customWidth="1"/>
    <col min="1833" max="1833" width="14.28515625" style="1" customWidth="1"/>
    <col min="1834" max="1834" width="25" style="1" customWidth="1"/>
    <col min="1835" max="1836" width="11.42578125" style="1" customWidth="1"/>
    <col min="1837" max="1837" width="19.7109375" style="1" customWidth="1"/>
    <col min="1838" max="1838" width="11.42578125" style="1" customWidth="1"/>
    <col min="1839" max="1839" width="14.7109375" style="1" customWidth="1"/>
    <col min="1840" max="1846" width="11.42578125" style="1" customWidth="1"/>
    <col min="1847" max="1847" width="33.5703125" style="1" customWidth="1"/>
    <col min="1848" max="2081" width="11.42578125" style="1"/>
    <col min="2082" max="2082" width="15.7109375" style="1" customWidth="1"/>
    <col min="2083" max="2083" width="10.28515625" style="1" customWidth="1"/>
    <col min="2084" max="2084" width="16.42578125" style="1" customWidth="1"/>
    <col min="2085" max="2085" width="18.140625" style="1" customWidth="1"/>
    <col min="2086" max="2086" width="26.7109375" style="1" customWidth="1"/>
    <col min="2087" max="2088" width="11.42578125" style="1" customWidth="1"/>
    <col min="2089" max="2089" width="14.28515625" style="1" customWidth="1"/>
    <col min="2090" max="2090" width="25" style="1" customWidth="1"/>
    <col min="2091" max="2092" width="11.42578125" style="1" customWidth="1"/>
    <col min="2093" max="2093" width="19.7109375" style="1" customWidth="1"/>
    <col min="2094" max="2094" width="11.42578125" style="1" customWidth="1"/>
    <col min="2095" max="2095" width="14.7109375" style="1" customWidth="1"/>
    <col min="2096" max="2102" width="11.42578125" style="1" customWidth="1"/>
    <col min="2103" max="2103" width="33.5703125" style="1" customWidth="1"/>
    <col min="2104" max="2337" width="11.42578125" style="1"/>
    <col min="2338" max="2338" width="15.7109375" style="1" customWidth="1"/>
    <col min="2339" max="2339" width="10.28515625" style="1" customWidth="1"/>
    <col min="2340" max="2340" width="16.42578125" style="1" customWidth="1"/>
    <col min="2341" max="2341" width="18.140625" style="1" customWidth="1"/>
    <col min="2342" max="2342" width="26.7109375" style="1" customWidth="1"/>
    <col min="2343" max="2344" width="11.42578125" style="1" customWidth="1"/>
    <col min="2345" max="2345" width="14.28515625" style="1" customWidth="1"/>
    <col min="2346" max="2346" width="25" style="1" customWidth="1"/>
    <col min="2347" max="2348" width="11.42578125" style="1" customWidth="1"/>
    <col min="2349" max="2349" width="19.7109375" style="1" customWidth="1"/>
    <col min="2350" max="2350" width="11.42578125" style="1" customWidth="1"/>
    <col min="2351" max="2351" width="14.7109375" style="1" customWidth="1"/>
    <col min="2352" max="2358" width="11.42578125" style="1" customWidth="1"/>
    <col min="2359" max="2359" width="33.5703125" style="1" customWidth="1"/>
    <col min="2360" max="2593" width="11.42578125" style="1"/>
    <col min="2594" max="2594" width="15.7109375" style="1" customWidth="1"/>
    <col min="2595" max="2595" width="10.28515625" style="1" customWidth="1"/>
    <col min="2596" max="2596" width="16.42578125" style="1" customWidth="1"/>
    <col min="2597" max="2597" width="18.140625" style="1" customWidth="1"/>
    <col min="2598" max="2598" width="26.7109375" style="1" customWidth="1"/>
    <col min="2599" max="2600" width="11.42578125" style="1" customWidth="1"/>
    <col min="2601" max="2601" width="14.28515625" style="1" customWidth="1"/>
    <col min="2602" max="2602" width="25" style="1" customWidth="1"/>
    <col min="2603" max="2604" width="11.42578125" style="1" customWidth="1"/>
    <col min="2605" max="2605" width="19.7109375" style="1" customWidth="1"/>
    <col min="2606" max="2606" width="11.42578125" style="1" customWidth="1"/>
    <col min="2607" max="2607" width="14.7109375" style="1" customWidth="1"/>
    <col min="2608" max="2614" width="11.42578125" style="1" customWidth="1"/>
    <col min="2615" max="2615" width="33.5703125" style="1" customWidth="1"/>
    <col min="2616" max="2849" width="11.42578125" style="1"/>
    <col min="2850" max="2850" width="15.7109375" style="1" customWidth="1"/>
    <col min="2851" max="2851" width="10.28515625" style="1" customWidth="1"/>
    <col min="2852" max="2852" width="16.42578125" style="1" customWidth="1"/>
    <col min="2853" max="2853" width="18.140625" style="1" customWidth="1"/>
    <col min="2854" max="2854" width="26.7109375" style="1" customWidth="1"/>
    <col min="2855" max="2856" width="11.42578125" style="1" customWidth="1"/>
    <col min="2857" max="2857" width="14.28515625" style="1" customWidth="1"/>
    <col min="2858" max="2858" width="25" style="1" customWidth="1"/>
    <col min="2859" max="2860" width="11.42578125" style="1" customWidth="1"/>
    <col min="2861" max="2861" width="19.7109375" style="1" customWidth="1"/>
    <col min="2862" max="2862" width="11.42578125" style="1" customWidth="1"/>
    <col min="2863" max="2863" width="14.7109375" style="1" customWidth="1"/>
    <col min="2864" max="2870" width="11.42578125" style="1" customWidth="1"/>
    <col min="2871" max="2871" width="33.5703125" style="1" customWidth="1"/>
    <col min="2872" max="3105" width="11.42578125" style="1"/>
    <col min="3106" max="3106" width="15.7109375" style="1" customWidth="1"/>
    <col min="3107" max="3107" width="10.28515625" style="1" customWidth="1"/>
    <col min="3108" max="3108" width="16.42578125" style="1" customWidth="1"/>
    <col min="3109" max="3109" width="18.140625" style="1" customWidth="1"/>
    <col min="3110" max="3110" width="26.7109375" style="1" customWidth="1"/>
    <col min="3111" max="3112" width="11.42578125" style="1" customWidth="1"/>
    <col min="3113" max="3113" width="14.28515625" style="1" customWidth="1"/>
    <col min="3114" max="3114" width="25" style="1" customWidth="1"/>
    <col min="3115" max="3116" width="11.42578125" style="1" customWidth="1"/>
    <col min="3117" max="3117" width="19.7109375" style="1" customWidth="1"/>
    <col min="3118" max="3118" width="11.42578125" style="1" customWidth="1"/>
    <col min="3119" max="3119" width="14.7109375" style="1" customWidth="1"/>
    <col min="3120" max="3126" width="11.42578125" style="1" customWidth="1"/>
    <col min="3127" max="3127" width="33.5703125" style="1" customWidth="1"/>
    <col min="3128" max="3361" width="11.42578125" style="1"/>
    <col min="3362" max="3362" width="15.7109375" style="1" customWidth="1"/>
    <col min="3363" max="3363" width="10.28515625" style="1" customWidth="1"/>
    <col min="3364" max="3364" width="16.42578125" style="1" customWidth="1"/>
    <col min="3365" max="3365" width="18.140625" style="1" customWidth="1"/>
    <col min="3366" max="3366" width="26.7109375" style="1" customWidth="1"/>
    <col min="3367" max="3368" width="11.42578125" style="1" customWidth="1"/>
    <col min="3369" max="3369" width="14.28515625" style="1" customWidth="1"/>
    <col min="3370" max="3370" width="25" style="1" customWidth="1"/>
    <col min="3371" max="3372" width="11.42578125" style="1" customWidth="1"/>
    <col min="3373" max="3373" width="19.7109375" style="1" customWidth="1"/>
    <col min="3374" max="3374" width="11.42578125" style="1" customWidth="1"/>
    <col min="3375" max="3375" width="14.7109375" style="1" customWidth="1"/>
    <col min="3376" max="3382" width="11.42578125" style="1" customWidth="1"/>
    <col min="3383" max="3383" width="33.5703125" style="1" customWidth="1"/>
    <col min="3384" max="3617" width="11.42578125" style="1"/>
    <col min="3618" max="3618" width="15.7109375" style="1" customWidth="1"/>
    <col min="3619" max="3619" width="10.28515625" style="1" customWidth="1"/>
    <col min="3620" max="3620" width="16.42578125" style="1" customWidth="1"/>
    <col min="3621" max="3621" width="18.140625" style="1" customWidth="1"/>
    <col min="3622" max="3622" width="26.7109375" style="1" customWidth="1"/>
    <col min="3623" max="3624" width="11.42578125" style="1" customWidth="1"/>
    <col min="3625" max="3625" width="14.28515625" style="1" customWidth="1"/>
    <col min="3626" max="3626" width="25" style="1" customWidth="1"/>
    <col min="3627" max="3628" width="11.42578125" style="1" customWidth="1"/>
    <col min="3629" max="3629" width="19.7109375" style="1" customWidth="1"/>
    <col min="3630" max="3630" width="11.42578125" style="1" customWidth="1"/>
    <col min="3631" max="3631" width="14.7109375" style="1" customWidth="1"/>
    <col min="3632" max="3638" width="11.42578125" style="1" customWidth="1"/>
    <col min="3639" max="3639" width="33.5703125" style="1" customWidth="1"/>
    <col min="3640" max="3873" width="11.42578125" style="1"/>
    <col min="3874" max="3874" width="15.7109375" style="1" customWidth="1"/>
    <col min="3875" max="3875" width="10.28515625" style="1" customWidth="1"/>
    <col min="3876" max="3876" width="16.42578125" style="1" customWidth="1"/>
    <col min="3877" max="3877" width="18.140625" style="1" customWidth="1"/>
    <col min="3878" max="3878" width="26.7109375" style="1" customWidth="1"/>
    <col min="3879" max="3880" width="11.42578125" style="1" customWidth="1"/>
    <col min="3881" max="3881" width="14.28515625" style="1" customWidth="1"/>
    <col min="3882" max="3882" width="25" style="1" customWidth="1"/>
    <col min="3883" max="3884" width="11.42578125" style="1" customWidth="1"/>
    <col min="3885" max="3885" width="19.7109375" style="1" customWidth="1"/>
    <col min="3886" max="3886" width="11.42578125" style="1" customWidth="1"/>
    <col min="3887" max="3887" width="14.7109375" style="1" customWidth="1"/>
    <col min="3888" max="3894" width="11.42578125" style="1" customWidth="1"/>
    <col min="3895" max="3895" width="33.5703125" style="1" customWidth="1"/>
    <col min="3896" max="4129" width="11.42578125" style="1"/>
    <col min="4130" max="4130" width="15.7109375" style="1" customWidth="1"/>
    <col min="4131" max="4131" width="10.28515625" style="1" customWidth="1"/>
    <col min="4132" max="4132" width="16.42578125" style="1" customWidth="1"/>
    <col min="4133" max="4133" width="18.140625" style="1" customWidth="1"/>
    <col min="4134" max="4134" width="26.7109375" style="1" customWidth="1"/>
    <col min="4135" max="4136" width="11.42578125" style="1" customWidth="1"/>
    <col min="4137" max="4137" width="14.28515625" style="1" customWidth="1"/>
    <col min="4138" max="4138" width="25" style="1" customWidth="1"/>
    <col min="4139" max="4140" width="11.42578125" style="1" customWidth="1"/>
    <col min="4141" max="4141" width="19.7109375" style="1" customWidth="1"/>
    <col min="4142" max="4142" width="11.42578125" style="1" customWidth="1"/>
    <col min="4143" max="4143" width="14.7109375" style="1" customWidth="1"/>
    <col min="4144" max="4150" width="11.42578125" style="1" customWidth="1"/>
    <col min="4151" max="4151" width="33.5703125" style="1" customWidth="1"/>
    <col min="4152" max="4385" width="11.42578125" style="1"/>
    <col min="4386" max="4386" width="15.7109375" style="1" customWidth="1"/>
    <col min="4387" max="4387" width="10.28515625" style="1" customWidth="1"/>
    <col min="4388" max="4388" width="16.42578125" style="1" customWidth="1"/>
    <col min="4389" max="4389" width="18.140625" style="1" customWidth="1"/>
    <col min="4390" max="4390" width="26.7109375" style="1" customWidth="1"/>
    <col min="4391" max="4392" width="11.42578125" style="1" customWidth="1"/>
    <col min="4393" max="4393" width="14.28515625" style="1" customWidth="1"/>
    <col min="4394" max="4394" width="25" style="1" customWidth="1"/>
    <col min="4395" max="4396" width="11.42578125" style="1" customWidth="1"/>
    <col min="4397" max="4397" width="19.7109375" style="1" customWidth="1"/>
    <col min="4398" max="4398" width="11.42578125" style="1" customWidth="1"/>
    <col min="4399" max="4399" width="14.7109375" style="1" customWidth="1"/>
    <col min="4400" max="4406" width="11.42578125" style="1" customWidth="1"/>
    <col min="4407" max="4407" width="33.5703125" style="1" customWidth="1"/>
    <col min="4408" max="4641" width="11.42578125" style="1"/>
    <col min="4642" max="4642" width="15.7109375" style="1" customWidth="1"/>
    <col min="4643" max="4643" width="10.28515625" style="1" customWidth="1"/>
    <col min="4644" max="4644" width="16.42578125" style="1" customWidth="1"/>
    <col min="4645" max="4645" width="18.140625" style="1" customWidth="1"/>
    <col min="4646" max="4646" width="26.7109375" style="1" customWidth="1"/>
    <col min="4647" max="4648" width="11.42578125" style="1" customWidth="1"/>
    <col min="4649" max="4649" width="14.28515625" style="1" customWidth="1"/>
    <col min="4650" max="4650" width="25" style="1" customWidth="1"/>
    <col min="4651" max="4652" width="11.42578125" style="1" customWidth="1"/>
    <col min="4653" max="4653" width="19.7109375" style="1" customWidth="1"/>
    <col min="4654" max="4654" width="11.42578125" style="1" customWidth="1"/>
    <col min="4655" max="4655" width="14.7109375" style="1" customWidth="1"/>
    <col min="4656" max="4662" width="11.42578125" style="1" customWidth="1"/>
    <col min="4663" max="4663" width="33.5703125" style="1" customWidth="1"/>
    <col min="4664" max="4897" width="11.42578125" style="1"/>
    <col min="4898" max="4898" width="15.7109375" style="1" customWidth="1"/>
    <col min="4899" max="4899" width="10.28515625" style="1" customWidth="1"/>
    <col min="4900" max="4900" width="16.42578125" style="1" customWidth="1"/>
    <col min="4901" max="4901" width="18.140625" style="1" customWidth="1"/>
    <col min="4902" max="4902" width="26.7109375" style="1" customWidth="1"/>
    <col min="4903" max="4904" width="11.42578125" style="1" customWidth="1"/>
    <col min="4905" max="4905" width="14.28515625" style="1" customWidth="1"/>
    <col min="4906" max="4906" width="25" style="1" customWidth="1"/>
    <col min="4907" max="4908" width="11.42578125" style="1" customWidth="1"/>
    <col min="4909" max="4909" width="19.7109375" style="1" customWidth="1"/>
    <col min="4910" max="4910" width="11.42578125" style="1" customWidth="1"/>
    <col min="4911" max="4911" width="14.7109375" style="1" customWidth="1"/>
    <col min="4912" max="4918" width="11.42578125" style="1" customWidth="1"/>
    <col min="4919" max="4919" width="33.5703125" style="1" customWidth="1"/>
    <col min="4920" max="5153" width="11.42578125" style="1"/>
    <col min="5154" max="5154" width="15.7109375" style="1" customWidth="1"/>
    <col min="5155" max="5155" width="10.28515625" style="1" customWidth="1"/>
    <col min="5156" max="5156" width="16.42578125" style="1" customWidth="1"/>
    <col min="5157" max="5157" width="18.140625" style="1" customWidth="1"/>
    <col min="5158" max="5158" width="26.7109375" style="1" customWidth="1"/>
    <col min="5159" max="5160" width="11.42578125" style="1" customWidth="1"/>
    <col min="5161" max="5161" width="14.28515625" style="1" customWidth="1"/>
    <col min="5162" max="5162" width="25" style="1" customWidth="1"/>
    <col min="5163" max="5164" width="11.42578125" style="1" customWidth="1"/>
    <col min="5165" max="5165" width="19.7109375" style="1" customWidth="1"/>
    <col min="5166" max="5166" width="11.42578125" style="1" customWidth="1"/>
    <col min="5167" max="5167" width="14.7109375" style="1" customWidth="1"/>
    <col min="5168" max="5174" width="11.42578125" style="1" customWidth="1"/>
    <col min="5175" max="5175" width="33.5703125" style="1" customWidth="1"/>
    <col min="5176" max="5409" width="11.42578125" style="1"/>
    <col min="5410" max="5410" width="15.7109375" style="1" customWidth="1"/>
    <col min="5411" max="5411" width="10.28515625" style="1" customWidth="1"/>
    <col min="5412" max="5412" width="16.42578125" style="1" customWidth="1"/>
    <col min="5413" max="5413" width="18.140625" style="1" customWidth="1"/>
    <col min="5414" max="5414" width="26.7109375" style="1" customWidth="1"/>
    <col min="5415" max="5416" width="11.42578125" style="1" customWidth="1"/>
    <col min="5417" max="5417" width="14.28515625" style="1" customWidth="1"/>
    <col min="5418" max="5418" width="25" style="1" customWidth="1"/>
    <col min="5419" max="5420" width="11.42578125" style="1" customWidth="1"/>
    <col min="5421" max="5421" width="19.7109375" style="1" customWidth="1"/>
    <col min="5422" max="5422" width="11.42578125" style="1" customWidth="1"/>
    <col min="5423" max="5423" width="14.7109375" style="1" customWidth="1"/>
    <col min="5424" max="5430" width="11.42578125" style="1" customWidth="1"/>
    <col min="5431" max="5431" width="33.5703125" style="1" customWidth="1"/>
    <col min="5432" max="5665" width="11.42578125" style="1"/>
    <col min="5666" max="5666" width="15.7109375" style="1" customWidth="1"/>
    <col min="5667" max="5667" width="10.28515625" style="1" customWidth="1"/>
    <col min="5668" max="5668" width="16.42578125" style="1" customWidth="1"/>
    <col min="5669" max="5669" width="18.140625" style="1" customWidth="1"/>
    <col min="5670" max="5670" width="26.7109375" style="1" customWidth="1"/>
    <col min="5671" max="5672" width="11.42578125" style="1" customWidth="1"/>
    <col min="5673" max="5673" width="14.28515625" style="1" customWidth="1"/>
    <col min="5674" max="5674" width="25" style="1" customWidth="1"/>
    <col min="5675" max="5676" width="11.42578125" style="1" customWidth="1"/>
    <col min="5677" max="5677" width="19.7109375" style="1" customWidth="1"/>
    <col min="5678" max="5678" width="11.42578125" style="1" customWidth="1"/>
    <col min="5679" max="5679" width="14.7109375" style="1" customWidth="1"/>
    <col min="5680" max="5686" width="11.42578125" style="1" customWidth="1"/>
    <col min="5687" max="5687" width="33.5703125" style="1" customWidth="1"/>
    <col min="5688" max="5921" width="11.42578125" style="1"/>
    <col min="5922" max="5922" width="15.7109375" style="1" customWidth="1"/>
    <col min="5923" max="5923" width="10.28515625" style="1" customWidth="1"/>
    <col min="5924" max="5924" width="16.42578125" style="1" customWidth="1"/>
    <col min="5925" max="5925" width="18.140625" style="1" customWidth="1"/>
    <col min="5926" max="5926" width="26.7109375" style="1" customWidth="1"/>
    <col min="5927" max="5928" width="11.42578125" style="1" customWidth="1"/>
    <col min="5929" max="5929" width="14.28515625" style="1" customWidth="1"/>
    <col min="5930" max="5930" width="25" style="1" customWidth="1"/>
    <col min="5931" max="5932" width="11.42578125" style="1" customWidth="1"/>
    <col min="5933" max="5933" width="19.7109375" style="1" customWidth="1"/>
    <col min="5934" max="5934" width="11.42578125" style="1" customWidth="1"/>
    <col min="5935" max="5935" width="14.7109375" style="1" customWidth="1"/>
    <col min="5936" max="5942" width="11.42578125" style="1" customWidth="1"/>
    <col min="5943" max="5943" width="33.5703125" style="1" customWidth="1"/>
    <col min="5944" max="6177" width="11.42578125" style="1"/>
    <col min="6178" max="6178" width="15.7109375" style="1" customWidth="1"/>
    <col min="6179" max="6179" width="10.28515625" style="1" customWidth="1"/>
    <col min="6180" max="6180" width="16.42578125" style="1" customWidth="1"/>
    <col min="6181" max="6181" width="18.140625" style="1" customWidth="1"/>
    <col min="6182" max="6182" width="26.7109375" style="1" customWidth="1"/>
    <col min="6183" max="6184" width="11.42578125" style="1" customWidth="1"/>
    <col min="6185" max="6185" width="14.28515625" style="1" customWidth="1"/>
    <col min="6186" max="6186" width="25" style="1" customWidth="1"/>
    <col min="6187" max="6188" width="11.42578125" style="1" customWidth="1"/>
    <col min="6189" max="6189" width="19.7109375" style="1" customWidth="1"/>
    <col min="6190" max="6190" width="11.42578125" style="1" customWidth="1"/>
    <col min="6191" max="6191" width="14.7109375" style="1" customWidth="1"/>
    <col min="6192" max="6198" width="11.42578125" style="1" customWidth="1"/>
    <col min="6199" max="6199" width="33.5703125" style="1" customWidth="1"/>
    <col min="6200" max="6433" width="11.42578125" style="1"/>
    <col min="6434" max="6434" width="15.7109375" style="1" customWidth="1"/>
    <col min="6435" max="6435" width="10.28515625" style="1" customWidth="1"/>
    <col min="6436" max="6436" width="16.42578125" style="1" customWidth="1"/>
    <col min="6437" max="6437" width="18.140625" style="1" customWidth="1"/>
    <col min="6438" max="6438" width="26.7109375" style="1" customWidth="1"/>
    <col min="6439" max="6440" width="11.42578125" style="1" customWidth="1"/>
    <col min="6441" max="6441" width="14.28515625" style="1" customWidth="1"/>
    <col min="6442" max="6442" width="25" style="1" customWidth="1"/>
    <col min="6443" max="6444" width="11.42578125" style="1" customWidth="1"/>
    <col min="6445" max="6445" width="19.7109375" style="1" customWidth="1"/>
    <col min="6446" max="6446" width="11.42578125" style="1" customWidth="1"/>
    <col min="6447" max="6447" width="14.7109375" style="1" customWidth="1"/>
    <col min="6448" max="6454" width="11.42578125" style="1" customWidth="1"/>
    <col min="6455" max="6455" width="33.5703125" style="1" customWidth="1"/>
    <col min="6456" max="6689" width="11.42578125" style="1"/>
    <col min="6690" max="6690" width="15.7109375" style="1" customWidth="1"/>
    <col min="6691" max="6691" width="10.28515625" style="1" customWidth="1"/>
    <col min="6692" max="6692" width="16.42578125" style="1" customWidth="1"/>
    <col min="6693" max="6693" width="18.140625" style="1" customWidth="1"/>
    <col min="6694" max="6694" width="26.7109375" style="1" customWidth="1"/>
    <col min="6695" max="6696" width="11.42578125" style="1" customWidth="1"/>
    <col min="6697" max="6697" width="14.28515625" style="1" customWidth="1"/>
    <col min="6698" max="6698" width="25" style="1" customWidth="1"/>
    <col min="6699" max="6700" width="11.42578125" style="1" customWidth="1"/>
    <col min="6701" max="6701" width="19.7109375" style="1" customWidth="1"/>
    <col min="6702" max="6702" width="11.42578125" style="1" customWidth="1"/>
    <col min="6703" max="6703" width="14.7109375" style="1" customWidth="1"/>
    <col min="6704" max="6710" width="11.42578125" style="1" customWidth="1"/>
    <col min="6711" max="6711" width="33.5703125" style="1" customWidth="1"/>
    <col min="6712" max="6945" width="11.42578125" style="1"/>
    <col min="6946" max="6946" width="15.7109375" style="1" customWidth="1"/>
    <col min="6947" max="6947" width="10.28515625" style="1" customWidth="1"/>
    <col min="6948" max="6948" width="16.42578125" style="1" customWidth="1"/>
    <col min="6949" max="6949" width="18.140625" style="1" customWidth="1"/>
    <col min="6950" max="6950" width="26.7109375" style="1" customWidth="1"/>
    <col min="6951" max="6952" width="11.42578125" style="1" customWidth="1"/>
    <col min="6953" max="6953" width="14.28515625" style="1" customWidth="1"/>
    <col min="6954" max="6954" width="25" style="1" customWidth="1"/>
    <col min="6955" max="6956" width="11.42578125" style="1" customWidth="1"/>
    <col min="6957" max="6957" width="19.7109375" style="1" customWidth="1"/>
    <col min="6958" max="6958" width="11.42578125" style="1" customWidth="1"/>
    <col min="6959" max="6959" width="14.7109375" style="1" customWidth="1"/>
    <col min="6960" max="6966" width="11.42578125" style="1" customWidth="1"/>
    <col min="6967" max="6967" width="33.5703125" style="1" customWidth="1"/>
    <col min="6968" max="7201" width="11.42578125" style="1"/>
    <col min="7202" max="7202" width="15.7109375" style="1" customWidth="1"/>
    <col min="7203" max="7203" width="10.28515625" style="1" customWidth="1"/>
    <col min="7204" max="7204" width="16.42578125" style="1" customWidth="1"/>
    <col min="7205" max="7205" width="18.140625" style="1" customWidth="1"/>
    <col min="7206" max="7206" width="26.7109375" style="1" customWidth="1"/>
    <col min="7207" max="7208" width="11.42578125" style="1" customWidth="1"/>
    <col min="7209" max="7209" width="14.28515625" style="1" customWidth="1"/>
    <col min="7210" max="7210" width="25" style="1" customWidth="1"/>
    <col min="7211" max="7212" width="11.42578125" style="1" customWidth="1"/>
    <col min="7213" max="7213" width="19.7109375" style="1" customWidth="1"/>
    <col min="7214" max="7214" width="11.42578125" style="1" customWidth="1"/>
    <col min="7215" max="7215" width="14.7109375" style="1" customWidth="1"/>
    <col min="7216" max="7222" width="11.42578125" style="1" customWidth="1"/>
    <col min="7223" max="7223" width="33.5703125" style="1" customWidth="1"/>
    <col min="7224" max="7457" width="11.42578125" style="1"/>
    <col min="7458" max="7458" width="15.7109375" style="1" customWidth="1"/>
    <col min="7459" max="7459" width="10.28515625" style="1" customWidth="1"/>
    <col min="7460" max="7460" width="16.42578125" style="1" customWidth="1"/>
    <col min="7461" max="7461" width="18.140625" style="1" customWidth="1"/>
    <col min="7462" max="7462" width="26.7109375" style="1" customWidth="1"/>
    <col min="7463" max="7464" width="11.42578125" style="1" customWidth="1"/>
    <col min="7465" max="7465" width="14.28515625" style="1" customWidth="1"/>
    <col min="7466" max="7466" width="25" style="1" customWidth="1"/>
    <col min="7467" max="7468" width="11.42578125" style="1" customWidth="1"/>
    <col min="7469" max="7469" width="19.7109375" style="1" customWidth="1"/>
    <col min="7470" max="7470" width="11.42578125" style="1" customWidth="1"/>
    <col min="7471" max="7471" width="14.7109375" style="1" customWidth="1"/>
    <col min="7472" max="7478" width="11.42578125" style="1" customWidth="1"/>
    <col min="7479" max="7479" width="33.5703125" style="1" customWidth="1"/>
    <col min="7480" max="7713" width="11.42578125" style="1"/>
    <col min="7714" max="7714" width="15.7109375" style="1" customWidth="1"/>
    <col min="7715" max="7715" width="10.28515625" style="1" customWidth="1"/>
    <col min="7716" max="7716" width="16.42578125" style="1" customWidth="1"/>
    <col min="7717" max="7717" width="18.140625" style="1" customWidth="1"/>
    <col min="7718" max="7718" width="26.7109375" style="1" customWidth="1"/>
    <col min="7719" max="7720" width="11.42578125" style="1" customWidth="1"/>
    <col min="7721" max="7721" width="14.28515625" style="1" customWidth="1"/>
    <col min="7722" max="7722" width="25" style="1" customWidth="1"/>
    <col min="7723" max="7724" width="11.42578125" style="1" customWidth="1"/>
    <col min="7725" max="7725" width="19.7109375" style="1" customWidth="1"/>
    <col min="7726" max="7726" width="11.42578125" style="1" customWidth="1"/>
    <col min="7727" max="7727" width="14.7109375" style="1" customWidth="1"/>
    <col min="7728" max="7734" width="11.42578125" style="1" customWidth="1"/>
    <col min="7735" max="7735" width="33.5703125" style="1" customWidth="1"/>
    <col min="7736" max="7969" width="11.42578125" style="1"/>
    <col min="7970" max="7970" width="15.7109375" style="1" customWidth="1"/>
    <col min="7971" max="7971" width="10.28515625" style="1" customWidth="1"/>
    <col min="7972" max="7972" width="16.42578125" style="1" customWidth="1"/>
    <col min="7973" max="7973" width="18.140625" style="1" customWidth="1"/>
    <col min="7974" max="7974" width="26.7109375" style="1" customWidth="1"/>
    <col min="7975" max="7976" width="11.42578125" style="1" customWidth="1"/>
    <col min="7977" max="7977" width="14.28515625" style="1" customWidth="1"/>
    <col min="7978" max="7978" width="25" style="1" customWidth="1"/>
    <col min="7979" max="7980" width="11.42578125" style="1" customWidth="1"/>
    <col min="7981" max="7981" width="19.7109375" style="1" customWidth="1"/>
    <col min="7982" max="7982" width="11.42578125" style="1" customWidth="1"/>
    <col min="7983" max="7983" width="14.7109375" style="1" customWidth="1"/>
    <col min="7984" max="7990" width="11.42578125" style="1" customWidth="1"/>
    <col min="7991" max="7991" width="33.5703125" style="1" customWidth="1"/>
    <col min="7992" max="8225" width="11.42578125" style="1"/>
    <col min="8226" max="8226" width="15.7109375" style="1" customWidth="1"/>
    <col min="8227" max="8227" width="10.28515625" style="1" customWidth="1"/>
    <col min="8228" max="8228" width="16.42578125" style="1" customWidth="1"/>
    <col min="8229" max="8229" width="18.140625" style="1" customWidth="1"/>
    <col min="8230" max="8230" width="26.7109375" style="1" customWidth="1"/>
    <col min="8231" max="8232" width="11.42578125" style="1" customWidth="1"/>
    <col min="8233" max="8233" width="14.28515625" style="1" customWidth="1"/>
    <col min="8234" max="8234" width="25" style="1" customWidth="1"/>
    <col min="8235" max="8236" width="11.42578125" style="1" customWidth="1"/>
    <col min="8237" max="8237" width="19.7109375" style="1" customWidth="1"/>
    <col min="8238" max="8238" width="11.42578125" style="1" customWidth="1"/>
    <col min="8239" max="8239" width="14.7109375" style="1" customWidth="1"/>
    <col min="8240" max="8246" width="11.42578125" style="1" customWidth="1"/>
    <col min="8247" max="8247" width="33.5703125" style="1" customWidth="1"/>
    <col min="8248" max="8481" width="11.42578125" style="1"/>
    <col min="8482" max="8482" width="15.7109375" style="1" customWidth="1"/>
    <col min="8483" max="8483" width="10.28515625" style="1" customWidth="1"/>
    <col min="8484" max="8484" width="16.42578125" style="1" customWidth="1"/>
    <col min="8485" max="8485" width="18.140625" style="1" customWidth="1"/>
    <col min="8486" max="8486" width="26.7109375" style="1" customWidth="1"/>
    <col min="8487" max="8488" width="11.42578125" style="1" customWidth="1"/>
    <col min="8489" max="8489" width="14.28515625" style="1" customWidth="1"/>
    <col min="8490" max="8490" width="25" style="1" customWidth="1"/>
    <col min="8491" max="8492" width="11.42578125" style="1" customWidth="1"/>
    <col min="8493" max="8493" width="19.7109375" style="1" customWidth="1"/>
    <col min="8494" max="8494" width="11.42578125" style="1" customWidth="1"/>
    <col min="8495" max="8495" width="14.7109375" style="1" customWidth="1"/>
    <col min="8496" max="8502" width="11.42578125" style="1" customWidth="1"/>
    <col min="8503" max="8503" width="33.5703125" style="1" customWidth="1"/>
    <col min="8504" max="8737" width="11.42578125" style="1"/>
    <col min="8738" max="8738" width="15.7109375" style="1" customWidth="1"/>
    <col min="8739" max="8739" width="10.28515625" style="1" customWidth="1"/>
    <col min="8740" max="8740" width="16.42578125" style="1" customWidth="1"/>
    <col min="8741" max="8741" width="18.140625" style="1" customWidth="1"/>
    <col min="8742" max="8742" width="26.7109375" style="1" customWidth="1"/>
    <col min="8743" max="8744" width="11.42578125" style="1" customWidth="1"/>
    <col min="8745" max="8745" width="14.28515625" style="1" customWidth="1"/>
    <col min="8746" max="8746" width="25" style="1" customWidth="1"/>
    <col min="8747" max="8748" width="11.42578125" style="1" customWidth="1"/>
    <col min="8749" max="8749" width="19.7109375" style="1" customWidth="1"/>
    <col min="8750" max="8750" width="11.42578125" style="1" customWidth="1"/>
    <col min="8751" max="8751" width="14.7109375" style="1" customWidth="1"/>
    <col min="8752" max="8758" width="11.42578125" style="1" customWidth="1"/>
    <col min="8759" max="8759" width="33.5703125" style="1" customWidth="1"/>
    <col min="8760" max="8993" width="11.42578125" style="1"/>
    <col min="8994" max="8994" width="15.7109375" style="1" customWidth="1"/>
    <col min="8995" max="8995" width="10.28515625" style="1" customWidth="1"/>
    <col min="8996" max="8996" width="16.42578125" style="1" customWidth="1"/>
    <col min="8997" max="8997" width="18.140625" style="1" customWidth="1"/>
    <col min="8998" max="8998" width="26.7109375" style="1" customWidth="1"/>
    <col min="8999" max="9000" width="11.42578125" style="1" customWidth="1"/>
    <col min="9001" max="9001" width="14.28515625" style="1" customWidth="1"/>
    <col min="9002" max="9002" width="25" style="1" customWidth="1"/>
    <col min="9003" max="9004" width="11.42578125" style="1" customWidth="1"/>
    <col min="9005" max="9005" width="19.7109375" style="1" customWidth="1"/>
    <col min="9006" max="9006" width="11.42578125" style="1" customWidth="1"/>
    <col min="9007" max="9007" width="14.7109375" style="1" customWidth="1"/>
    <col min="9008" max="9014" width="11.42578125" style="1" customWidth="1"/>
    <col min="9015" max="9015" width="33.5703125" style="1" customWidth="1"/>
    <col min="9016" max="9249" width="11.42578125" style="1"/>
    <col min="9250" max="9250" width="15.7109375" style="1" customWidth="1"/>
    <col min="9251" max="9251" width="10.28515625" style="1" customWidth="1"/>
    <col min="9252" max="9252" width="16.42578125" style="1" customWidth="1"/>
    <col min="9253" max="9253" width="18.140625" style="1" customWidth="1"/>
    <col min="9254" max="9254" width="26.7109375" style="1" customWidth="1"/>
    <col min="9255" max="9256" width="11.42578125" style="1" customWidth="1"/>
    <col min="9257" max="9257" width="14.28515625" style="1" customWidth="1"/>
    <col min="9258" max="9258" width="25" style="1" customWidth="1"/>
    <col min="9259" max="9260" width="11.42578125" style="1" customWidth="1"/>
    <col min="9261" max="9261" width="19.7109375" style="1" customWidth="1"/>
    <col min="9262" max="9262" width="11.42578125" style="1" customWidth="1"/>
    <col min="9263" max="9263" width="14.7109375" style="1" customWidth="1"/>
    <col min="9264" max="9270" width="11.42578125" style="1" customWidth="1"/>
    <col min="9271" max="9271" width="33.5703125" style="1" customWidth="1"/>
    <col min="9272" max="9505" width="11.42578125" style="1"/>
    <col min="9506" max="9506" width="15.7109375" style="1" customWidth="1"/>
    <col min="9507" max="9507" width="10.28515625" style="1" customWidth="1"/>
    <col min="9508" max="9508" width="16.42578125" style="1" customWidth="1"/>
    <col min="9509" max="9509" width="18.140625" style="1" customWidth="1"/>
    <col min="9510" max="9510" width="26.7109375" style="1" customWidth="1"/>
    <col min="9511" max="9512" width="11.42578125" style="1" customWidth="1"/>
    <col min="9513" max="9513" width="14.28515625" style="1" customWidth="1"/>
    <col min="9514" max="9514" width="25" style="1" customWidth="1"/>
    <col min="9515" max="9516" width="11.42578125" style="1" customWidth="1"/>
    <col min="9517" max="9517" width="19.7109375" style="1" customWidth="1"/>
    <col min="9518" max="9518" width="11.42578125" style="1" customWidth="1"/>
    <col min="9519" max="9519" width="14.7109375" style="1" customWidth="1"/>
    <col min="9520" max="9526" width="11.42578125" style="1" customWidth="1"/>
    <col min="9527" max="9527" width="33.5703125" style="1" customWidth="1"/>
    <col min="9528" max="9761" width="11.42578125" style="1"/>
    <col min="9762" max="9762" width="15.7109375" style="1" customWidth="1"/>
    <col min="9763" max="9763" width="10.28515625" style="1" customWidth="1"/>
    <col min="9764" max="9764" width="16.42578125" style="1" customWidth="1"/>
    <col min="9765" max="9765" width="18.140625" style="1" customWidth="1"/>
    <col min="9766" max="9766" width="26.7109375" style="1" customWidth="1"/>
    <col min="9767" max="9768" width="11.42578125" style="1" customWidth="1"/>
    <col min="9769" max="9769" width="14.28515625" style="1" customWidth="1"/>
    <col min="9770" max="9770" width="25" style="1" customWidth="1"/>
    <col min="9771" max="9772" width="11.42578125" style="1" customWidth="1"/>
    <col min="9773" max="9773" width="19.7109375" style="1" customWidth="1"/>
    <col min="9774" max="9774" width="11.42578125" style="1" customWidth="1"/>
    <col min="9775" max="9775" width="14.7109375" style="1" customWidth="1"/>
    <col min="9776" max="9782" width="11.42578125" style="1" customWidth="1"/>
    <col min="9783" max="9783" width="33.5703125" style="1" customWidth="1"/>
    <col min="9784" max="10017" width="11.42578125" style="1"/>
    <col min="10018" max="10018" width="15.7109375" style="1" customWidth="1"/>
    <col min="10019" max="10019" width="10.28515625" style="1" customWidth="1"/>
    <col min="10020" max="10020" width="16.42578125" style="1" customWidth="1"/>
    <col min="10021" max="10021" width="18.140625" style="1" customWidth="1"/>
    <col min="10022" max="10022" width="26.7109375" style="1" customWidth="1"/>
    <col min="10023" max="10024" width="11.42578125" style="1" customWidth="1"/>
    <col min="10025" max="10025" width="14.28515625" style="1" customWidth="1"/>
    <col min="10026" max="10026" width="25" style="1" customWidth="1"/>
    <col min="10027" max="10028" width="11.42578125" style="1" customWidth="1"/>
    <col min="10029" max="10029" width="19.7109375" style="1" customWidth="1"/>
    <col min="10030" max="10030" width="11.42578125" style="1" customWidth="1"/>
    <col min="10031" max="10031" width="14.7109375" style="1" customWidth="1"/>
    <col min="10032" max="10038" width="11.42578125" style="1" customWidth="1"/>
    <col min="10039" max="10039" width="33.5703125" style="1" customWidth="1"/>
    <col min="10040" max="10273" width="11.42578125" style="1"/>
    <col min="10274" max="10274" width="15.7109375" style="1" customWidth="1"/>
    <col min="10275" max="10275" width="10.28515625" style="1" customWidth="1"/>
    <col min="10276" max="10276" width="16.42578125" style="1" customWidth="1"/>
    <col min="10277" max="10277" width="18.140625" style="1" customWidth="1"/>
    <col min="10278" max="10278" width="26.7109375" style="1" customWidth="1"/>
    <col min="10279" max="10280" width="11.42578125" style="1" customWidth="1"/>
    <col min="10281" max="10281" width="14.28515625" style="1" customWidth="1"/>
    <col min="10282" max="10282" width="25" style="1" customWidth="1"/>
    <col min="10283" max="10284" width="11.42578125" style="1" customWidth="1"/>
    <col min="10285" max="10285" width="19.7109375" style="1" customWidth="1"/>
    <col min="10286" max="10286" width="11.42578125" style="1" customWidth="1"/>
    <col min="10287" max="10287" width="14.7109375" style="1" customWidth="1"/>
    <col min="10288" max="10294" width="11.42578125" style="1" customWidth="1"/>
    <col min="10295" max="10295" width="33.5703125" style="1" customWidth="1"/>
    <col min="10296" max="10529" width="11.42578125" style="1"/>
    <col min="10530" max="10530" width="15.7109375" style="1" customWidth="1"/>
    <col min="10531" max="10531" width="10.28515625" style="1" customWidth="1"/>
    <col min="10532" max="10532" width="16.42578125" style="1" customWidth="1"/>
    <col min="10533" max="10533" width="18.140625" style="1" customWidth="1"/>
    <col min="10534" max="10534" width="26.7109375" style="1" customWidth="1"/>
    <col min="10535" max="10536" width="11.42578125" style="1" customWidth="1"/>
    <col min="10537" max="10537" width="14.28515625" style="1" customWidth="1"/>
    <col min="10538" max="10538" width="25" style="1" customWidth="1"/>
    <col min="10539" max="10540" width="11.42578125" style="1" customWidth="1"/>
    <col min="10541" max="10541" width="19.7109375" style="1" customWidth="1"/>
    <col min="10542" max="10542" width="11.42578125" style="1" customWidth="1"/>
    <col min="10543" max="10543" width="14.7109375" style="1" customWidth="1"/>
    <col min="10544" max="10550" width="11.42578125" style="1" customWidth="1"/>
    <col min="10551" max="10551" width="33.5703125" style="1" customWidth="1"/>
    <col min="10552" max="10785" width="11.42578125" style="1"/>
    <col min="10786" max="10786" width="15.7109375" style="1" customWidth="1"/>
    <col min="10787" max="10787" width="10.28515625" style="1" customWidth="1"/>
    <col min="10788" max="10788" width="16.42578125" style="1" customWidth="1"/>
    <col min="10789" max="10789" width="18.140625" style="1" customWidth="1"/>
    <col min="10790" max="10790" width="26.7109375" style="1" customWidth="1"/>
    <col min="10791" max="10792" width="11.42578125" style="1" customWidth="1"/>
    <col min="10793" max="10793" width="14.28515625" style="1" customWidth="1"/>
    <col min="10794" max="10794" width="25" style="1" customWidth="1"/>
    <col min="10795" max="10796" width="11.42578125" style="1" customWidth="1"/>
    <col min="10797" max="10797" width="19.7109375" style="1" customWidth="1"/>
    <col min="10798" max="10798" width="11.42578125" style="1" customWidth="1"/>
    <col min="10799" max="10799" width="14.7109375" style="1" customWidth="1"/>
    <col min="10800" max="10806" width="11.42578125" style="1" customWidth="1"/>
    <col min="10807" max="10807" width="33.5703125" style="1" customWidth="1"/>
    <col min="10808" max="11041" width="11.42578125" style="1"/>
    <col min="11042" max="11042" width="15.7109375" style="1" customWidth="1"/>
    <col min="11043" max="11043" width="10.28515625" style="1" customWidth="1"/>
    <col min="11044" max="11044" width="16.42578125" style="1" customWidth="1"/>
    <col min="11045" max="11045" width="18.140625" style="1" customWidth="1"/>
    <col min="11046" max="11046" width="26.7109375" style="1" customWidth="1"/>
    <col min="11047" max="11048" width="11.42578125" style="1" customWidth="1"/>
    <col min="11049" max="11049" width="14.28515625" style="1" customWidth="1"/>
    <col min="11050" max="11050" width="25" style="1" customWidth="1"/>
    <col min="11051" max="11052" width="11.42578125" style="1" customWidth="1"/>
    <col min="11053" max="11053" width="19.7109375" style="1" customWidth="1"/>
    <col min="11054" max="11054" width="11.42578125" style="1" customWidth="1"/>
    <col min="11055" max="11055" width="14.7109375" style="1" customWidth="1"/>
    <col min="11056" max="11062" width="11.42578125" style="1" customWidth="1"/>
    <col min="11063" max="11063" width="33.5703125" style="1" customWidth="1"/>
    <col min="11064" max="11297" width="11.42578125" style="1"/>
    <col min="11298" max="11298" width="15.7109375" style="1" customWidth="1"/>
    <col min="11299" max="11299" width="10.28515625" style="1" customWidth="1"/>
    <col min="11300" max="11300" width="16.42578125" style="1" customWidth="1"/>
    <col min="11301" max="11301" width="18.140625" style="1" customWidth="1"/>
    <col min="11302" max="11302" width="26.7109375" style="1" customWidth="1"/>
    <col min="11303" max="11304" width="11.42578125" style="1" customWidth="1"/>
    <col min="11305" max="11305" width="14.28515625" style="1" customWidth="1"/>
    <col min="11306" max="11306" width="25" style="1" customWidth="1"/>
    <col min="11307" max="11308" width="11.42578125" style="1" customWidth="1"/>
    <col min="11309" max="11309" width="19.7109375" style="1" customWidth="1"/>
    <col min="11310" max="11310" width="11.42578125" style="1" customWidth="1"/>
    <col min="11311" max="11311" width="14.7109375" style="1" customWidth="1"/>
    <col min="11312" max="11318" width="11.42578125" style="1" customWidth="1"/>
    <col min="11319" max="11319" width="33.5703125" style="1" customWidth="1"/>
    <col min="11320" max="11553" width="11.42578125" style="1"/>
    <col min="11554" max="11554" width="15.7109375" style="1" customWidth="1"/>
    <col min="11555" max="11555" width="10.28515625" style="1" customWidth="1"/>
    <col min="11556" max="11556" width="16.42578125" style="1" customWidth="1"/>
    <col min="11557" max="11557" width="18.140625" style="1" customWidth="1"/>
    <col min="11558" max="11558" width="26.7109375" style="1" customWidth="1"/>
    <col min="11559" max="11560" width="11.42578125" style="1" customWidth="1"/>
    <col min="11561" max="11561" width="14.28515625" style="1" customWidth="1"/>
    <col min="11562" max="11562" width="25" style="1" customWidth="1"/>
    <col min="11563" max="11564" width="11.42578125" style="1" customWidth="1"/>
    <col min="11565" max="11565" width="19.7109375" style="1" customWidth="1"/>
    <col min="11566" max="11566" width="11.42578125" style="1" customWidth="1"/>
    <col min="11567" max="11567" width="14.7109375" style="1" customWidth="1"/>
    <col min="11568" max="11574" width="11.42578125" style="1" customWidth="1"/>
    <col min="11575" max="11575" width="33.5703125" style="1" customWidth="1"/>
    <col min="11576" max="11809" width="11.42578125" style="1"/>
    <col min="11810" max="11810" width="15.7109375" style="1" customWidth="1"/>
    <col min="11811" max="11811" width="10.28515625" style="1" customWidth="1"/>
    <col min="11812" max="11812" width="16.42578125" style="1" customWidth="1"/>
    <col min="11813" max="11813" width="18.140625" style="1" customWidth="1"/>
    <col min="11814" max="11814" width="26.7109375" style="1" customWidth="1"/>
    <col min="11815" max="11816" width="11.42578125" style="1" customWidth="1"/>
    <col min="11817" max="11817" width="14.28515625" style="1" customWidth="1"/>
    <col min="11818" max="11818" width="25" style="1" customWidth="1"/>
    <col min="11819" max="11820" width="11.42578125" style="1" customWidth="1"/>
    <col min="11821" max="11821" width="19.7109375" style="1" customWidth="1"/>
    <col min="11822" max="11822" width="11.42578125" style="1" customWidth="1"/>
    <col min="11823" max="11823" width="14.7109375" style="1" customWidth="1"/>
    <col min="11824" max="11830" width="11.42578125" style="1" customWidth="1"/>
    <col min="11831" max="11831" width="33.5703125" style="1" customWidth="1"/>
    <col min="11832" max="12065" width="11.42578125" style="1"/>
    <col min="12066" max="12066" width="15.7109375" style="1" customWidth="1"/>
    <col min="12067" max="12067" width="10.28515625" style="1" customWidth="1"/>
    <col min="12068" max="12068" width="16.42578125" style="1" customWidth="1"/>
    <col min="12069" max="12069" width="18.140625" style="1" customWidth="1"/>
    <col min="12070" max="12070" width="26.7109375" style="1" customWidth="1"/>
    <col min="12071" max="12072" width="11.42578125" style="1" customWidth="1"/>
    <col min="12073" max="12073" width="14.28515625" style="1" customWidth="1"/>
    <col min="12074" max="12074" width="25" style="1" customWidth="1"/>
    <col min="12075" max="12076" width="11.42578125" style="1" customWidth="1"/>
    <col min="12077" max="12077" width="19.7109375" style="1" customWidth="1"/>
    <col min="12078" max="12078" width="11.42578125" style="1" customWidth="1"/>
    <col min="12079" max="12079" width="14.7109375" style="1" customWidth="1"/>
    <col min="12080" max="12086" width="11.42578125" style="1" customWidth="1"/>
    <col min="12087" max="12087" width="33.5703125" style="1" customWidth="1"/>
    <col min="12088" max="12321" width="11.42578125" style="1"/>
    <col min="12322" max="12322" width="15.7109375" style="1" customWidth="1"/>
    <col min="12323" max="12323" width="10.28515625" style="1" customWidth="1"/>
    <col min="12324" max="12324" width="16.42578125" style="1" customWidth="1"/>
    <col min="12325" max="12325" width="18.140625" style="1" customWidth="1"/>
    <col min="12326" max="12326" width="26.7109375" style="1" customWidth="1"/>
    <col min="12327" max="12328" width="11.42578125" style="1" customWidth="1"/>
    <col min="12329" max="12329" width="14.28515625" style="1" customWidth="1"/>
    <col min="12330" max="12330" width="25" style="1" customWidth="1"/>
    <col min="12331" max="12332" width="11.42578125" style="1" customWidth="1"/>
    <col min="12333" max="12333" width="19.7109375" style="1" customWidth="1"/>
    <col min="12334" max="12334" width="11.42578125" style="1" customWidth="1"/>
    <col min="12335" max="12335" width="14.7109375" style="1" customWidth="1"/>
    <col min="12336" max="12342" width="11.42578125" style="1" customWidth="1"/>
    <col min="12343" max="12343" width="33.5703125" style="1" customWidth="1"/>
    <col min="12344" max="12577" width="11.42578125" style="1"/>
    <col min="12578" max="12578" width="15.7109375" style="1" customWidth="1"/>
    <col min="12579" max="12579" width="10.28515625" style="1" customWidth="1"/>
    <col min="12580" max="12580" width="16.42578125" style="1" customWidth="1"/>
    <col min="12581" max="12581" width="18.140625" style="1" customWidth="1"/>
    <col min="12582" max="12582" width="26.7109375" style="1" customWidth="1"/>
    <col min="12583" max="12584" width="11.42578125" style="1" customWidth="1"/>
    <col min="12585" max="12585" width="14.28515625" style="1" customWidth="1"/>
    <col min="12586" max="12586" width="25" style="1" customWidth="1"/>
    <col min="12587" max="12588" width="11.42578125" style="1" customWidth="1"/>
    <col min="12589" max="12589" width="19.7109375" style="1" customWidth="1"/>
    <col min="12590" max="12590" width="11.42578125" style="1" customWidth="1"/>
    <col min="12591" max="12591" width="14.7109375" style="1" customWidth="1"/>
    <col min="12592" max="12598" width="11.42578125" style="1" customWidth="1"/>
    <col min="12599" max="12599" width="33.5703125" style="1" customWidth="1"/>
    <col min="12600" max="12833" width="11.42578125" style="1"/>
    <col min="12834" max="12834" width="15.7109375" style="1" customWidth="1"/>
    <col min="12835" max="12835" width="10.28515625" style="1" customWidth="1"/>
    <col min="12836" max="12836" width="16.42578125" style="1" customWidth="1"/>
    <col min="12837" max="12837" width="18.140625" style="1" customWidth="1"/>
    <col min="12838" max="12838" width="26.7109375" style="1" customWidth="1"/>
    <col min="12839" max="12840" width="11.42578125" style="1" customWidth="1"/>
    <col min="12841" max="12841" width="14.28515625" style="1" customWidth="1"/>
    <col min="12842" max="12842" width="25" style="1" customWidth="1"/>
    <col min="12843" max="12844" width="11.42578125" style="1" customWidth="1"/>
    <col min="12845" max="12845" width="19.7109375" style="1" customWidth="1"/>
    <col min="12846" max="12846" width="11.42578125" style="1" customWidth="1"/>
    <col min="12847" max="12847" width="14.7109375" style="1" customWidth="1"/>
    <col min="12848" max="12854" width="11.42578125" style="1" customWidth="1"/>
    <col min="12855" max="12855" width="33.5703125" style="1" customWidth="1"/>
    <col min="12856" max="13089" width="11.42578125" style="1"/>
    <col min="13090" max="13090" width="15.7109375" style="1" customWidth="1"/>
    <col min="13091" max="13091" width="10.28515625" style="1" customWidth="1"/>
    <col min="13092" max="13092" width="16.42578125" style="1" customWidth="1"/>
    <col min="13093" max="13093" width="18.140625" style="1" customWidth="1"/>
    <col min="13094" max="13094" width="26.7109375" style="1" customWidth="1"/>
    <col min="13095" max="13096" width="11.42578125" style="1" customWidth="1"/>
    <col min="13097" max="13097" width="14.28515625" style="1" customWidth="1"/>
    <col min="13098" max="13098" width="25" style="1" customWidth="1"/>
    <col min="13099" max="13100" width="11.42578125" style="1" customWidth="1"/>
    <col min="13101" max="13101" width="19.7109375" style="1" customWidth="1"/>
    <col min="13102" max="13102" width="11.42578125" style="1" customWidth="1"/>
    <col min="13103" max="13103" width="14.7109375" style="1" customWidth="1"/>
    <col min="13104" max="13110" width="11.42578125" style="1" customWidth="1"/>
    <col min="13111" max="13111" width="33.5703125" style="1" customWidth="1"/>
    <col min="13112" max="13345" width="11.42578125" style="1"/>
    <col min="13346" max="13346" width="15.7109375" style="1" customWidth="1"/>
    <col min="13347" max="13347" width="10.28515625" style="1" customWidth="1"/>
    <col min="13348" max="13348" width="16.42578125" style="1" customWidth="1"/>
    <col min="13349" max="13349" width="18.140625" style="1" customWidth="1"/>
    <col min="13350" max="13350" width="26.7109375" style="1" customWidth="1"/>
    <col min="13351" max="13352" width="11.42578125" style="1" customWidth="1"/>
    <col min="13353" max="13353" width="14.28515625" style="1" customWidth="1"/>
    <col min="13354" max="13354" width="25" style="1" customWidth="1"/>
    <col min="13355" max="13356" width="11.42578125" style="1" customWidth="1"/>
    <col min="13357" max="13357" width="19.7109375" style="1" customWidth="1"/>
    <col min="13358" max="13358" width="11.42578125" style="1" customWidth="1"/>
    <col min="13359" max="13359" width="14.7109375" style="1" customWidth="1"/>
    <col min="13360" max="13366" width="11.42578125" style="1" customWidth="1"/>
    <col min="13367" max="13367" width="33.5703125" style="1" customWidth="1"/>
    <col min="13368" max="13601" width="11.42578125" style="1"/>
    <col min="13602" max="13602" width="15.7109375" style="1" customWidth="1"/>
    <col min="13603" max="13603" width="10.28515625" style="1" customWidth="1"/>
    <col min="13604" max="13604" width="16.42578125" style="1" customWidth="1"/>
    <col min="13605" max="13605" width="18.140625" style="1" customWidth="1"/>
    <col min="13606" max="13606" width="26.7109375" style="1" customWidth="1"/>
    <col min="13607" max="13608" width="11.42578125" style="1" customWidth="1"/>
    <col min="13609" max="13609" width="14.28515625" style="1" customWidth="1"/>
    <col min="13610" max="13610" width="25" style="1" customWidth="1"/>
    <col min="13611" max="13612" width="11.42578125" style="1" customWidth="1"/>
    <col min="13613" max="13613" width="19.7109375" style="1" customWidth="1"/>
    <col min="13614" max="13614" width="11.42578125" style="1" customWidth="1"/>
    <col min="13615" max="13615" width="14.7109375" style="1" customWidth="1"/>
    <col min="13616" max="13622" width="11.42578125" style="1" customWidth="1"/>
    <col min="13623" max="13623" width="33.5703125" style="1" customWidth="1"/>
    <col min="13624" max="13857" width="11.42578125" style="1"/>
    <col min="13858" max="13858" width="15.7109375" style="1" customWidth="1"/>
    <col min="13859" max="13859" width="10.28515625" style="1" customWidth="1"/>
    <col min="13860" max="13860" width="16.42578125" style="1" customWidth="1"/>
    <col min="13861" max="13861" width="18.140625" style="1" customWidth="1"/>
    <col min="13862" max="13862" width="26.7109375" style="1" customWidth="1"/>
    <col min="13863" max="13864" width="11.42578125" style="1" customWidth="1"/>
    <col min="13865" max="13865" width="14.28515625" style="1" customWidth="1"/>
    <col min="13866" max="13866" width="25" style="1" customWidth="1"/>
    <col min="13867" max="13868" width="11.42578125" style="1" customWidth="1"/>
    <col min="13869" max="13869" width="19.7109375" style="1" customWidth="1"/>
    <col min="13870" max="13870" width="11.42578125" style="1" customWidth="1"/>
    <col min="13871" max="13871" width="14.7109375" style="1" customWidth="1"/>
    <col min="13872" max="13878" width="11.42578125" style="1" customWidth="1"/>
    <col min="13879" max="13879" width="33.5703125" style="1" customWidth="1"/>
    <col min="13880" max="14113" width="11.42578125" style="1"/>
    <col min="14114" max="14114" width="15.7109375" style="1" customWidth="1"/>
    <col min="14115" max="14115" width="10.28515625" style="1" customWidth="1"/>
    <col min="14116" max="14116" width="16.42578125" style="1" customWidth="1"/>
    <col min="14117" max="14117" width="18.140625" style="1" customWidth="1"/>
    <col min="14118" max="14118" width="26.7109375" style="1" customWidth="1"/>
    <col min="14119" max="14120" width="11.42578125" style="1" customWidth="1"/>
    <col min="14121" max="14121" width="14.28515625" style="1" customWidth="1"/>
    <col min="14122" max="14122" width="25" style="1" customWidth="1"/>
    <col min="14123" max="14124" width="11.42578125" style="1" customWidth="1"/>
    <col min="14125" max="14125" width="19.7109375" style="1" customWidth="1"/>
    <col min="14126" max="14126" width="11.42578125" style="1" customWidth="1"/>
    <col min="14127" max="14127" width="14.7109375" style="1" customWidth="1"/>
    <col min="14128" max="14134" width="11.42578125" style="1" customWidth="1"/>
    <col min="14135" max="14135" width="33.5703125" style="1" customWidth="1"/>
    <col min="14136" max="14369" width="11.42578125" style="1"/>
    <col min="14370" max="14370" width="15.7109375" style="1" customWidth="1"/>
    <col min="14371" max="14371" width="10.28515625" style="1" customWidth="1"/>
    <col min="14372" max="14372" width="16.42578125" style="1" customWidth="1"/>
    <col min="14373" max="14373" width="18.140625" style="1" customWidth="1"/>
    <col min="14374" max="14374" width="26.7109375" style="1" customWidth="1"/>
    <col min="14375" max="14376" width="11.42578125" style="1" customWidth="1"/>
    <col min="14377" max="14377" width="14.28515625" style="1" customWidth="1"/>
    <col min="14378" max="14378" width="25" style="1" customWidth="1"/>
    <col min="14379" max="14380" width="11.42578125" style="1" customWidth="1"/>
    <col min="14381" max="14381" width="19.7109375" style="1" customWidth="1"/>
    <col min="14382" max="14382" width="11.42578125" style="1" customWidth="1"/>
    <col min="14383" max="14383" width="14.7109375" style="1" customWidth="1"/>
    <col min="14384" max="14390" width="11.42578125" style="1" customWidth="1"/>
    <col min="14391" max="14391" width="33.5703125" style="1" customWidth="1"/>
    <col min="14392" max="14625" width="11.42578125" style="1"/>
    <col min="14626" max="14626" width="15.7109375" style="1" customWidth="1"/>
    <col min="14627" max="14627" width="10.28515625" style="1" customWidth="1"/>
    <col min="14628" max="14628" width="16.42578125" style="1" customWidth="1"/>
    <col min="14629" max="14629" width="18.140625" style="1" customWidth="1"/>
    <col min="14630" max="14630" width="26.7109375" style="1" customWidth="1"/>
    <col min="14631" max="14632" width="11.42578125" style="1" customWidth="1"/>
    <col min="14633" max="14633" width="14.28515625" style="1" customWidth="1"/>
    <col min="14634" max="14634" width="25" style="1" customWidth="1"/>
    <col min="14635" max="14636" width="11.42578125" style="1" customWidth="1"/>
    <col min="14637" max="14637" width="19.7109375" style="1" customWidth="1"/>
    <col min="14638" max="14638" width="11.42578125" style="1" customWidth="1"/>
    <col min="14639" max="14639" width="14.7109375" style="1" customWidth="1"/>
    <col min="14640" max="14646" width="11.42578125" style="1" customWidth="1"/>
    <col min="14647" max="14647" width="33.5703125" style="1" customWidth="1"/>
    <col min="14648" max="14881" width="11.42578125" style="1"/>
    <col min="14882" max="14882" width="15.7109375" style="1" customWidth="1"/>
    <col min="14883" max="14883" width="10.28515625" style="1" customWidth="1"/>
    <col min="14884" max="14884" width="16.42578125" style="1" customWidth="1"/>
    <col min="14885" max="14885" width="18.140625" style="1" customWidth="1"/>
    <col min="14886" max="14886" width="26.7109375" style="1" customWidth="1"/>
    <col min="14887" max="14888" width="11.42578125" style="1" customWidth="1"/>
    <col min="14889" max="14889" width="14.28515625" style="1" customWidth="1"/>
    <col min="14890" max="14890" width="25" style="1" customWidth="1"/>
    <col min="14891" max="14892" width="11.42578125" style="1" customWidth="1"/>
    <col min="14893" max="14893" width="19.7109375" style="1" customWidth="1"/>
    <col min="14894" max="14894" width="11.42578125" style="1" customWidth="1"/>
    <col min="14895" max="14895" width="14.7109375" style="1" customWidth="1"/>
    <col min="14896" max="14902" width="11.42578125" style="1" customWidth="1"/>
    <col min="14903" max="14903" width="33.5703125" style="1" customWidth="1"/>
    <col min="14904" max="15137" width="11.42578125" style="1"/>
    <col min="15138" max="15138" width="15.7109375" style="1" customWidth="1"/>
    <col min="15139" max="15139" width="10.28515625" style="1" customWidth="1"/>
    <col min="15140" max="15140" width="16.42578125" style="1" customWidth="1"/>
    <col min="15141" max="15141" width="18.140625" style="1" customWidth="1"/>
    <col min="15142" max="15142" width="26.7109375" style="1" customWidth="1"/>
    <col min="15143" max="15144" width="11.42578125" style="1" customWidth="1"/>
    <col min="15145" max="15145" width="14.28515625" style="1" customWidth="1"/>
    <col min="15146" max="15146" width="25" style="1" customWidth="1"/>
    <col min="15147" max="15148" width="11.42578125" style="1" customWidth="1"/>
    <col min="15149" max="15149" width="19.7109375" style="1" customWidth="1"/>
    <col min="15150" max="15150" width="11.42578125" style="1" customWidth="1"/>
    <col min="15151" max="15151" width="14.7109375" style="1" customWidth="1"/>
    <col min="15152" max="15158" width="11.42578125" style="1" customWidth="1"/>
    <col min="15159" max="15159" width="33.5703125" style="1" customWidth="1"/>
    <col min="15160" max="15393" width="11.42578125" style="1"/>
    <col min="15394" max="15394" width="15.7109375" style="1" customWidth="1"/>
    <col min="15395" max="15395" width="10.28515625" style="1" customWidth="1"/>
    <col min="15396" max="15396" width="16.42578125" style="1" customWidth="1"/>
    <col min="15397" max="15397" width="18.140625" style="1" customWidth="1"/>
    <col min="15398" max="15398" width="26.7109375" style="1" customWidth="1"/>
    <col min="15399" max="15400" width="11.42578125" style="1" customWidth="1"/>
    <col min="15401" max="15401" width="14.28515625" style="1" customWidth="1"/>
    <col min="15402" max="15402" width="25" style="1" customWidth="1"/>
    <col min="15403" max="15404" width="11.42578125" style="1" customWidth="1"/>
    <col min="15405" max="15405" width="19.7109375" style="1" customWidth="1"/>
    <col min="15406" max="15406" width="11.42578125" style="1" customWidth="1"/>
    <col min="15407" max="15407" width="14.7109375" style="1" customWidth="1"/>
    <col min="15408" max="15414" width="11.42578125" style="1" customWidth="1"/>
    <col min="15415" max="15415" width="33.5703125" style="1" customWidth="1"/>
    <col min="15416" max="15649" width="11.42578125" style="1"/>
    <col min="15650" max="15650" width="15.7109375" style="1" customWidth="1"/>
    <col min="15651" max="15651" width="10.28515625" style="1" customWidth="1"/>
    <col min="15652" max="15652" width="16.42578125" style="1" customWidth="1"/>
    <col min="15653" max="15653" width="18.140625" style="1" customWidth="1"/>
    <col min="15654" max="15654" width="26.7109375" style="1" customWidth="1"/>
    <col min="15655" max="15656" width="11.42578125" style="1" customWidth="1"/>
    <col min="15657" max="15657" width="14.28515625" style="1" customWidth="1"/>
    <col min="15658" max="15658" width="25" style="1" customWidth="1"/>
    <col min="15659" max="15660" width="11.42578125" style="1" customWidth="1"/>
    <col min="15661" max="15661" width="19.7109375" style="1" customWidth="1"/>
    <col min="15662" max="15662" width="11.42578125" style="1" customWidth="1"/>
    <col min="15663" max="15663" width="14.7109375" style="1" customWidth="1"/>
    <col min="15664" max="15670" width="11.42578125" style="1" customWidth="1"/>
    <col min="15671" max="15671" width="33.5703125" style="1" customWidth="1"/>
    <col min="15672" max="15905" width="11.42578125" style="1"/>
    <col min="15906" max="15906" width="15.7109375" style="1" customWidth="1"/>
    <col min="15907" max="15907" width="10.28515625" style="1" customWidth="1"/>
    <col min="15908" max="15908" width="16.42578125" style="1" customWidth="1"/>
    <col min="15909" max="15909" width="18.140625" style="1" customWidth="1"/>
    <col min="15910" max="15910" width="26.7109375" style="1" customWidth="1"/>
    <col min="15911" max="15912" width="11.42578125" style="1" customWidth="1"/>
    <col min="15913" max="15913" width="14.28515625" style="1" customWidth="1"/>
    <col min="15914" max="15914" width="25" style="1" customWidth="1"/>
    <col min="15915" max="15916" width="11.42578125" style="1" customWidth="1"/>
    <col min="15917" max="15917" width="19.7109375" style="1" customWidth="1"/>
    <col min="15918" max="15918" width="11.42578125" style="1" customWidth="1"/>
    <col min="15919" max="15919" width="14.7109375" style="1" customWidth="1"/>
    <col min="15920" max="15926" width="11.42578125" style="1" customWidth="1"/>
    <col min="15927" max="15927" width="33.5703125" style="1" customWidth="1"/>
    <col min="15928" max="16161" width="11.42578125" style="1"/>
    <col min="16162" max="16162" width="15.7109375" style="1" customWidth="1"/>
    <col min="16163" max="16163" width="10.28515625" style="1" customWidth="1"/>
    <col min="16164" max="16164" width="16.42578125" style="1" customWidth="1"/>
    <col min="16165" max="16165" width="18.140625" style="1" customWidth="1"/>
    <col min="16166" max="16166" width="26.7109375" style="1" customWidth="1"/>
    <col min="16167" max="16168" width="11.42578125" style="1" customWidth="1"/>
    <col min="16169" max="16169" width="14.28515625" style="1" customWidth="1"/>
    <col min="16170" max="16170" width="25" style="1" customWidth="1"/>
    <col min="16171" max="16172" width="11.42578125" style="1" customWidth="1"/>
    <col min="16173" max="16173" width="19.7109375" style="1" customWidth="1"/>
    <col min="16174" max="16174" width="11.42578125" style="1" customWidth="1"/>
    <col min="16175" max="16175" width="14.7109375" style="1" customWidth="1"/>
    <col min="16176" max="16182" width="11.42578125" style="1" customWidth="1"/>
    <col min="16183" max="16183" width="33.5703125" style="1" customWidth="1"/>
    <col min="16184" max="16384" width="11.42578125" style="1"/>
  </cols>
  <sheetData>
    <row r="1" spans="1:56" ht="29.25" customHeight="1" x14ac:dyDescent="0.2">
      <c r="A1" s="64" t="s">
        <v>0</v>
      </c>
      <c r="B1" s="65"/>
      <c r="C1" s="68" t="s">
        <v>1</v>
      </c>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70" t="s">
        <v>2</v>
      </c>
      <c r="BC1" s="70"/>
      <c r="BD1" s="71"/>
    </row>
    <row r="2" spans="1:56" ht="30.75" customHeight="1" x14ac:dyDescent="0.2">
      <c r="A2" s="66"/>
      <c r="B2" s="67"/>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72" t="s">
        <v>3</v>
      </c>
      <c r="BC2" s="72"/>
      <c r="BD2" s="73"/>
    </row>
    <row r="3" spans="1:56" ht="21" customHeight="1" x14ac:dyDescent="0.2">
      <c r="A3" s="66"/>
      <c r="B3" s="67"/>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72" t="s">
        <v>4</v>
      </c>
      <c r="BC3" s="72"/>
      <c r="BD3" s="73"/>
    </row>
    <row r="4" spans="1:56" ht="27.75" customHeight="1" x14ac:dyDescent="0.2">
      <c r="A4" s="74" t="s">
        <v>5</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6"/>
    </row>
    <row r="5" spans="1:56" s="2" customFormat="1" ht="46.5" customHeight="1" x14ac:dyDescent="0.2">
      <c r="A5" s="77" t="s">
        <v>6</v>
      </c>
      <c r="B5" s="77"/>
      <c r="C5" s="77" t="s">
        <v>7</v>
      </c>
      <c r="D5" s="77"/>
      <c r="E5" s="77"/>
      <c r="F5" s="77"/>
      <c r="G5" s="77"/>
      <c r="H5" s="77" t="s">
        <v>8</v>
      </c>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8" t="s">
        <v>9</v>
      </c>
      <c r="BA5" s="78"/>
      <c r="BB5" s="79" t="s">
        <v>10</v>
      </c>
      <c r="BC5" s="79"/>
      <c r="BD5" s="79"/>
    </row>
    <row r="6" spans="1:56" s="2" customFormat="1" ht="19.5" customHeight="1" x14ac:dyDescent="0.2">
      <c r="A6" s="56" t="s">
        <v>11</v>
      </c>
      <c r="B6" s="56" t="s">
        <v>12</v>
      </c>
      <c r="C6" s="56" t="s">
        <v>13</v>
      </c>
      <c r="D6" s="56" t="s">
        <v>14</v>
      </c>
      <c r="E6" s="56" t="s">
        <v>15</v>
      </c>
      <c r="F6" s="56" t="s">
        <v>16</v>
      </c>
      <c r="G6" s="56" t="s">
        <v>17</v>
      </c>
      <c r="H6" s="62" t="s">
        <v>18</v>
      </c>
      <c r="I6" s="62"/>
      <c r="J6" s="62"/>
      <c r="K6" s="62" t="s">
        <v>19</v>
      </c>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3"/>
      <c r="AS6" s="62" t="s">
        <v>20</v>
      </c>
      <c r="AT6" s="62"/>
      <c r="AU6" s="62"/>
      <c r="AV6" s="62"/>
      <c r="AW6" s="62"/>
      <c r="AX6" s="62"/>
      <c r="AY6" s="62"/>
      <c r="AZ6" s="59" t="s">
        <v>21</v>
      </c>
      <c r="BA6" s="59" t="s">
        <v>22</v>
      </c>
      <c r="BB6" s="60" t="s">
        <v>23</v>
      </c>
      <c r="BC6" s="60" t="s">
        <v>24</v>
      </c>
      <c r="BD6" s="60" t="s">
        <v>25</v>
      </c>
    </row>
    <row r="7" spans="1:56" s="2" customFormat="1" ht="26.25" customHeight="1" x14ac:dyDescent="0.2">
      <c r="A7" s="56"/>
      <c r="B7" s="56"/>
      <c r="C7" s="56"/>
      <c r="D7" s="56"/>
      <c r="E7" s="56"/>
      <c r="F7" s="56"/>
      <c r="G7" s="56"/>
      <c r="H7" s="56" t="s">
        <v>26</v>
      </c>
      <c r="I7" s="56"/>
      <c r="J7" s="56"/>
      <c r="K7" s="56" t="s">
        <v>27</v>
      </c>
      <c r="L7" s="56"/>
      <c r="M7" s="55" t="s">
        <v>28</v>
      </c>
      <c r="N7" s="55"/>
      <c r="O7" s="55"/>
      <c r="P7" s="55"/>
      <c r="Q7" s="55"/>
      <c r="R7" s="55"/>
      <c r="S7" s="55"/>
      <c r="T7" s="55"/>
      <c r="U7" s="55"/>
      <c r="V7" s="55"/>
      <c r="W7" s="55"/>
      <c r="X7" s="55"/>
      <c r="Y7" s="55"/>
      <c r="Z7" s="55"/>
      <c r="AA7" s="55"/>
      <c r="AB7" s="55"/>
      <c r="AC7" s="55" t="s">
        <v>29</v>
      </c>
      <c r="AD7" s="55"/>
      <c r="AE7" s="61"/>
      <c r="AF7" s="55" t="s">
        <v>30</v>
      </c>
      <c r="AG7" s="55"/>
      <c r="AH7" s="55"/>
      <c r="AI7" s="55" t="s">
        <v>31</v>
      </c>
      <c r="AJ7" s="55"/>
      <c r="AK7" s="55" t="s">
        <v>32</v>
      </c>
      <c r="AL7" s="55" t="s">
        <v>33</v>
      </c>
      <c r="AM7" s="4"/>
      <c r="AN7" s="63" t="s">
        <v>34</v>
      </c>
      <c r="AO7" s="63"/>
      <c r="AP7" s="58" t="s">
        <v>35</v>
      </c>
      <c r="AQ7" s="58" t="s">
        <v>36</v>
      </c>
      <c r="AR7" s="5" t="s">
        <v>37</v>
      </c>
      <c r="AS7" s="56" t="s">
        <v>38</v>
      </c>
      <c r="AT7" s="56" t="s">
        <v>39</v>
      </c>
      <c r="AU7" s="56" t="s">
        <v>40</v>
      </c>
      <c r="AV7" s="56" t="s">
        <v>41</v>
      </c>
      <c r="AW7" s="56" t="s">
        <v>42</v>
      </c>
      <c r="AX7" s="56" t="s">
        <v>43</v>
      </c>
      <c r="AY7" s="56"/>
      <c r="AZ7" s="59"/>
      <c r="BA7" s="59"/>
      <c r="BB7" s="60"/>
      <c r="BC7" s="60"/>
      <c r="BD7" s="60"/>
    </row>
    <row r="8" spans="1:56" s="2" customFormat="1" ht="52.5" customHeight="1" x14ac:dyDescent="0.2">
      <c r="A8" s="56"/>
      <c r="B8" s="56"/>
      <c r="C8" s="56"/>
      <c r="D8" s="56"/>
      <c r="E8" s="56"/>
      <c r="F8" s="56"/>
      <c r="G8" s="56"/>
      <c r="H8" s="58" t="s">
        <v>35</v>
      </c>
      <c r="I8" s="58" t="s">
        <v>36</v>
      </c>
      <c r="J8" s="6" t="s">
        <v>44</v>
      </c>
      <c r="K8" s="56"/>
      <c r="L8" s="56"/>
      <c r="M8" s="55"/>
      <c r="N8" s="55"/>
      <c r="O8" s="55"/>
      <c r="P8" s="55"/>
      <c r="Q8" s="55"/>
      <c r="R8" s="55"/>
      <c r="S8" s="55"/>
      <c r="T8" s="55"/>
      <c r="U8" s="55"/>
      <c r="V8" s="55"/>
      <c r="W8" s="55"/>
      <c r="X8" s="55"/>
      <c r="Y8" s="55"/>
      <c r="Z8" s="55"/>
      <c r="AA8" s="55"/>
      <c r="AB8" s="55"/>
      <c r="AC8" s="55"/>
      <c r="AD8" s="55"/>
      <c r="AE8" s="61"/>
      <c r="AF8" s="55"/>
      <c r="AG8" s="55"/>
      <c r="AH8" s="55"/>
      <c r="AI8" s="55"/>
      <c r="AJ8" s="55"/>
      <c r="AK8" s="55"/>
      <c r="AL8" s="55"/>
      <c r="AM8" s="55"/>
      <c r="AN8" s="63"/>
      <c r="AO8" s="63"/>
      <c r="AP8" s="58"/>
      <c r="AQ8" s="58"/>
      <c r="AR8" s="7" t="s">
        <v>44</v>
      </c>
      <c r="AS8" s="56"/>
      <c r="AT8" s="56"/>
      <c r="AU8" s="56"/>
      <c r="AV8" s="56"/>
      <c r="AW8" s="56"/>
      <c r="AX8" s="56"/>
      <c r="AY8" s="56"/>
      <c r="AZ8" s="59"/>
      <c r="BA8" s="59"/>
      <c r="BB8" s="60"/>
      <c r="BC8" s="60"/>
      <c r="BD8" s="60"/>
    </row>
    <row r="9" spans="1:56" s="2" customFormat="1" ht="25.5" customHeight="1" x14ac:dyDescent="0.2">
      <c r="A9" s="56"/>
      <c r="B9" s="56"/>
      <c r="C9" s="56"/>
      <c r="D9" s="56"/>
      <c r="E9" s="56"/>
      <c r="F9" s="56"/>
      <c r="G9" s="56"/>
      <c r="H9" s="58"/>
      <c r="I9" s="58"/>
      <c r="J9" s="8" t="s">
        <v>45</v>
      </c>
      <c r="K9" s="56"/>
      <c r="L9" s="56"/>
      <c r="M9" s="57" t="s">
        <v>46</v>
      </c>
      <c r="N9" s="57"/>
      <c r="O9" s="57"/>
      <c r="P9" s="9">
        <f>IF(O9="Adecuado",15,0)</f>
        <v>0</v>
      </c>
      <c r="Q9" s="10" t="s">
        <v>47</v>
      </c>
      <c r="R9" s="56" t="s">
        <v>48</v>
      </c>
      <c r="S9" s="10" t="s">
        <v>49</v>
      </c>
      <c r="T9" s="56" t="s">
        <v>48</v>
      </c>
      <c r="U9" s="10" t="s">
        <v>50</v>
      </c>
      <c r="V9" s="56" t="s">
        <v>48</v>
      </c>
      <c r="W9" s="10" t="s">
        <v>51</v>
      </c>
      <c r="X9" s="9">
        <f>IF(W9="Se investigan y resuelven oportunamente",15,0)</f>
        <v>0</v>
      </c>
      <c r="Y9" s="10" t="s">
        <v>52</v>
      </c>
      <c r="Z9" s="57"/>
      <c r="AA9" s="57" t="s">
        <v>53</v>
      </c>
      <c r="AB9" s="57"/>
      <c r="AC9" s="55" t="s">
        <v>54</v>
      </c>
      <c r="AD9" s="55"/>
      <c r="AE9" s="61"/>
      <c r="AF9" s="55"/>
      <c r="AG9" s="55"/>
      <c r="AH9" s="55"/>
      <c r="AI9" s="55"/>
      <c r="AJ9" s="55"/>
      <c r="AK9" s="55"/>
      <c r="AL9" s="55"/>
      <c r="AM9" s="55"/>
      <c r="AN9" s="55" t="s">
        <v>55</v>
      </c>
      <c r="AO9" s="55" t="s">
        <v>56</v>
      </c>
      <c r="AP9" s="58"/>
      <c r="AQ9" s="58"/>
      <c r="AR9" s="8" t="s">
        <v>45</v>
      </c>
      <c r="AS9" s="56"/>
      <c r="AT9" s="56"/>
      <c r="AU9" s="56"/>
      <c r="AV9" s="56"/>
      <c r="AW9" s="56"/>
      <c r="AX9" s="56"/>
      <c r="AY9" s="56"/>
      <c r="AZ9" s="59"/>
      <c r="BA9" s="59"/>
      <c r="BB9" s="60"/>
      <c r="BC9" s="60"/>
      <c r="BD9" s="60"/>
    </row>
    <row r="10" spans="1:56" s="2" customFormat="1" ht="18.75" customHeight="1" x14ac:dyDescent="0.2">
      <c r="A10" s="56"/>
      <c r="B10" s="56"/>
      <c r="C10" s="56"/>
      <c r="D10" s="56"/>
      <c r="E10" s="56"/>
      <c r="F10" s="56"/>
      <c r="G10" s="56"/>
      <c r="H10" s="58"/>
      <c r="I10" s="58"/>
      <c r="J10" s="11" t="s">
        <v>57</v>
      </c>
      <c r="K10" s="56"/>
      <c r="L10" s="56"/>
      <c r="M10" s="57" t="s">
        <v>58</v>
      </c>
      <c r="N10" s="56" t="s">
        <v>48</v>
      </c>
      <c r="O10" s="57" t="s">
        <v>59</v>
      </c>
      <c r="P10" s="56" t="s">
        <v>48</v>
      </c>
      <c r="Q10" s="57" t="s">
        <v>60</v>
      </c>
      <c r="R10" s="56"/>
      <c r="S10" s="57" t="s">
        <v>61</v>
      </c>
      <c r="T10" s="56"/>
      <c r="U10" s="57" t="s">
        <v>62</v>
      </c>
      <c r="V10" s="56"/>
      <c r="W10" s="57" t="s">
        <v>63</v>
      </c>
      <c r="X10" s="56">
        <f>IF(W12="Se investigan y resuelven oportunamente",15,0)</f>
        <v>0</v>
      </c>
      <c r="Y10" s="57" t="s">
        <v>64</v>
      </c>
      <c r="Z10" s="57"/>
      <c r="AA10" s="57" t="s">
        <v>65</v>
      </c>
      <c r="AB10" s="57" t="s">
        <v>66</v>
      </c>
      <c r="AC10" s="55" t="s">
        <v>67</v>
      </c>
      <c r="AD10" s="55" t="s">
        <v>68</v>
      </c>
      <c r="AE10" s="61"/>
      <c r="AF10" s="55" t="s">
        <v>69</v>
      </c>
      <c r="AG10" s="12"/>
      <c r="AH10" s="55" t="s">
        <v>70</v>
      </c>
      <c r="AI10" s="55"/>
      <c r="AJ10" s="55"/>
      <c r="AK10" s="55"/>
      <c r="AL10" s="55"/>
      <c r="AM10" s="55"/>
      <c r="AN10" s="55"/>
      <c r="AO10" s="55"/>
      <c r="AP10" s="58"/>
      <c r="AQ10" s="58"/>
      <c r="AR10" s="11" t="s">
        <v>71</v>
      </c>
      <c r="AS10" s="56"/>
      <c r="AT10" s="56"/>
      <c r="AU10" s="56"/>
      <c r="AV10" s="56"/>
      <c r="AW10" s="56"/>
      <c r="AX10" s="56"/>
      <c r="AY10" s="56"/>
      <c r="AZ10" s="59"/>
      <c r="BA10" s="59"/>
      <c r="BB10" s="60"/>
      <c r="BC10" s="60"/>
      <c r="BD10" s="60"/>
    </row>
    <row r="11" spans="1:56" s="2" customFormat="1" ht="21.75" customHeight="1" x14ac:dyDescent="0.2">
      <c r="A11" s="56"/>
      <c r="B11" s="56"/>
      <c r="C11" s="56"/>
      <c r="D11" s="56"/>
      <c r="E11" s="56"/>
      <c r="F11" s="56"/>
      <c r="G11" s="56"/>
      <c r="H11" s="58"/>
      <c r="I11" s="58"/>
      <c r="J11" s="13" t="s">
        <v>72</v>
      </c>
      <c r="K11" s="56"/>
      <c r="L11" s="56"/>
      <c r="M11" s="57"/>
      <c r="N11" s="56"/>
      <c r="O11" s="57"/>
      <c r="P11" s="56"/>
      <c r="Q11" s="57"/>
      <c r="R11" s="56"/>
      <c r="S11" s="57"/>
      <c r="T11" s="56"/>
      <c r="U11" s="57"/>
      <c r="V11" s="56"/>
      <c r="W11" s="57"/>
      <c r="X11" s="56"/>
      <c r="Y11" s="57"/>
      <c r="Z11" s="57"/>
      <c r="AA11" s="57"/>
      <c r="AB11" s="57"/>
      <c r="AC11" s="55"/>
      <c r="AD11" s="55"/>
      <c r="AE11" s="61"/>
      <c r="AF11" s="55"/>
      <c r="AG11" s="12"/>
      <c r="AH11" s="55"/>
      <c r="AI11" s="55"/>
      <c r="AJ11" s="55"/>
      <c r="AK11" s="55"/>
      <c r="AL11" s="55"/>
      <c r="AM11" s="55"/>
      <c r="AN11" s="55"/>
      <c r="AO11" s="55"/>
      <c r="AP11" s="58"/>
      <c r="AQ11" s="58"/>
      <c r="AR11" s="13" t="s">
        <v>72</v>
      </c>
      <c r="AS11" s="56"/>
      <c r="AT11" s="56"/>
      <c r="AU11" s="56"/>
      <c r="AV11" s="56"/>
      <c r="AW11" s="56"/>
      <c r="AX11" s="56" t="s">
        <v>73</v>
      </c>
      <c r="AY11" s="56" t="s">
        <v>74</v>
      </c>
      <c r="AZ11" s="59"/>
      <c r="BA11" s="59"/>
      <c r="BB11" s="60"/>
      <c r="BC11" s="60"/>
      <c r="BD11" s="60"/>
    </row>
    <row r="12" spans="1:56" s="2" customFormat="1" ht="33.75" customHeight="1" x14ac:dyDescent="0.2">
      <c r="A12" s="56"/>
      <c r="B12" s="56"/>
      <c r="C12" s="56"/>
      <c r="D12" s="56"/>
      <c r="E12" s="56"/>
      <c r="F12" s="56"/>
      <c r="G12" s="56"/>
      <c r="H12" s="58"/>
      <c r="I12" s="58"/>
      <c r="J12" s="14" t="s">
        <v>75</v>
      </c>
      <c r="K12" s="5" t="s">
        <v>76</v>
      </c>
      <c r="L12" s="5" t="s">
        <v>77</v>
      </c>
      <c r="M12" s="57"/>
      <c r="N12" s="56"/>
      <c r="O12" s="57"/>
      <c r="P12" s="56"/>
      <c r="Q12" s="57"/>
      <c r="R12" s="56"/>
      <c r="S12" s="57"/>
      <c r="T12" s="56"/>
      <c r="U12" s="57"/>
      <c r="V12" s="56"/>
      <c r="W12" s="57"/>
      <c r="X12" s="56"/>
      <c r="Y12" s="57"/>
      <c r="Z12" s="57"/>
      <c r="AA12" s="57"/>
      <c r="AB12" s="57"/>
      <c r="AC12" s="55"/>
      <c r="AD12" s="55"/>
      <c r="AE12" s="61"/>
      <c r="AF12" s="55"/>
      <c r="AG12" s="12"/>
      <c r="AH12" s="55"/>
      <c r="AI12" s="55"/>
      <c r="AJ12" s="55"/>
      <c r="AK12" s="55"/>
      <c r="AL12" s="55"/>
      <c r="AM12" s="55"/>
      <c r="AN12" s="55"/>
      <c r="AO12" s="55"/>
      <c r="AP12" s="58"/>
      <c r="AQ12" s="58"/>
      <c r="AR12" s="14" t="s">
        <v>75</v>
      </c>
      <c r="AS12" s="56"/>
      <c r="AT12" s="56"/>
      <c r="AU12" s="56"/>
      <c r="AV12" s="56"/>
      <c r="AW12" s="56"/>
      <c r="AX12" s="56"/>
      <c r="AY12" s="56"/>
      <c r="AZ12" s="59"/>
      <c r="BA12" s="59"/>
      <c r="BB12" s="60"/>
      <c r="BC12" s="60"/>
      <c r="BD12" s="60"/>
    </row>
    <row r="13" spans="1:56" s="2" customFormat="1" ht="9" customHeight="1" x14ac:dyDescent="0.2">
      <c r="A13" s="9"/>
      <c r="B13" s="9"/>
      <c r="C13" s="9"/>
      <c r="D13" s="9"/>
      <c r="E13" s="9"/>
      <c r="F13" s="9"/>
      <c r="G13" s="9"/>
      <c r="H13" s="7"/>
      <c r="I13" s="7"/>
      <c r="J13" s="14"/>
      <c r="K13" s="5"/>
      <c r="L13" s="5"/>
      <c r="M13" s="10"/>
      <c r="N13" s="9"/>
      <c r="O13" s="10"/>
      <c r="P13" s="9"/>
      <c r="Q13" s="10"/>
      <c r="R13" s="9"/>
      <c r="S13" s="10"/>
      <c r="T13" s="9"/>
      <c r="U13" s="10"/>
      <c r="V13" s="9"/>
      <c r="W13" s="10"/>
      <c r="X13" s="9"/>
      <c r="Y13" s="10"/>
      <c r="Z13" s="10"/>
      <c r="AA13" s="10"/>
      <c r="AB13" s="10"/>
      <c r="AC13" s="4"/>
      <c r="AD13" s="4"/>
      <c r="AE13" s="15"/>
      <c r="AF13" s="4"/>
      <c r="AG13" s="12"/>
      <c r="AH13" s="4"/>
      <c r="AI13" s="4"/>
      <c r="AJ13" s="4"/>
      <c r="AK13" s="4"/>
      <c r="AL13" s="4"/>
      <c r="AM13" s="4"/>
      <c r="AN13" s="4"/>
      <c r="AO13" s="4"/>
      <c r="AP13" s="7"/>
      <c r="AQ13" s="7"/>
      <c r="AR13" s="14"/>
      <c r="AS13" s="9"/>
      <c r="AT13" s="9"/>
      <c r="AU13" s="9"/>
      <c r="AV13" s="9"/>
      <c r="AW13" s="9"/>
      <c r="AX13" s="9"/>
      <c r="AY13" s="9"/>
      <c r="AZ13" s="16"/>
      <c r="BA13" s="16"/>
      <c r="BB13" s="17"/>
      <c r="BC13" s="17"/>
      <c r="BD13" s="17"/>
    </row>
    <row r="14" spans="1:56" ht="155.25" hidden="1" customHeight="1" x14ac:dyDescent="0.2">
      <c r="A14" s="18"/>
      <c r="B14" s="19" t="s">
        <v>78</v>
      </c>
      <c r="C14" s="19" t="s">
        <v>79</v>
      </c>
      <c r="D14" s="19" t="s">
        <v>80</v>
      </c>
      <c r="E14" s="19" t="s">
        <v>81</v>
      </c>
      <c r="F14" s="20" t="s">
        <v>82</v>
      </c>
      <c r="G14" s="20" t="s">
        <v>83</v>
      </c>
      <c r="H14" s="19">
        <v>1</v>
      </c>
      <c r="I14" s="19">
        <v>4</v>
      </c>
      <c r="J14" s="21" t="str">
        <f>IF(E14="8. Corrupción",IF(OR(AND(H14=1,I14=5),AND(H14=2,I14=5),AND(H14=3,I14=4),(H14+I14&gt;=8)),"Extrema",IF(OR(AND(H14=1,I14=4),AND(H14=2,I14=4),AND(H14=4,I14=3),AND(H14=3,I14=3)),"Alta",IF(OR(AND(H14=1,I14=3),AND(H14=2,I14=3)),"Moderada","Error - para riesgo de Corrupción el Impacto aplica desde 3"))),IF(H14+I14=0,"",IF(OR(AND(H14=3,I14=4),(AND(H14=2,I14=5)),(AND(H14=1,I14=5))),"Extrema",IF(OR(AND(H14=3,I14=1),(AND(H14=2,I14=2))),"Baja",IF(OR(AND(H14=4,I14=1),AND(H14=3,I14=2),AND(H14=2,I14=3),AND(H14=1,I14=3)),"Moderada",IF(H14+I14&gt;=8,"Extrema",IF(H14+I14&lt;4,"Baja",IF(H14+I14&gt;=6,"Alta","Alta"))))))))</f>
        <v>Alta</v>
      </c>
      <c r="K14" s="22" t="s">
        <v>84</v>
      </c>
      <c r="L14" s="22" t="s">
        <v>85</v>
      </c>
      <c r="M14" s="23" t="s">
        <v>86</v>
      </c>
      <c r="N14" s="24">
        <f t="shared" ref="N14:N26" si="0">IF(M14="Asignado",15,0)</f>
        <v>15</v>
      </c>
      <c r="O14" s="23" t="s">
        <v>87</v>
      </c>
      <c r="P14" s="24">
        <f t="shared" ref="P14:P48" si="1">IF(O14="Adecuado",15,0)</f>
        <v>15</v>
      </c>
      <c r="Q14" s="23" t="s">
        <v>88</v>
      </c>
      <c r="R14" s="24">
        <f t="shared" ref="R14:R48" si="2">IF(Q14="Oportuna",15,0)</f>
        <v>15</v>
      </c>
      <c r="S14" s="23" t="s">
        <v>89</v>
      </c>
      <c r="T14" s="24">
        <f t="shared" ref="T14:T48" si="3">IF(S14="Prevenir",15,IF(S14="Detectar",10,0))</f>
        <v>15</v>
      </c>
      <c r="U14" s="23" t="s">
        <v>90</v>
      </c>
      <c r="V14" s="24">
        <f t="shared" ref="V14:V48" si="4">IF(U14="Confiable",15,0)</f>
        <v>15</v>
      </c>
      <c r="W14" s="23" t="s">
        <v>91</v>
      </c>
      <c r="X14" s="24">
        <f t="shared" ref="X14:X48" si="5">IF(W14="Se investigan y resuelven oportunamente",15,0)</f>
        <v>15</v>
      </c>
      <c r="Y14" s="23" t="s">
        <v>92</v>
      </c>
      <c r="Z14" s="24">
        <f t="shared" ref="Z14:Z48" si="6">IF(Y14="Completa",10,IF(Y14="incompleta",5,0))</f>
        <v>10</v>
      </c>
      <c r="AA14" s="25">
        <f t="shared" ref="AA14:AA48" si="7">N14+P14+R14+T14+V14+X14+Z14</f>
        <v>100</v>
      </c>
      <c r="AB14" s="26" t="str">
        <f>IF(AA14&gt;=96,"Fuerte",IF(AA14&gt;=86,"Moderado",IF(AA14&gt;=0,"Débil","")))</f>
        <v>Fuerte</v>
      </c>
      <c r="AC14" s="27" t="s">
        <v>93</v>
      </c>
      <c r="AD14" s="26" t="str">
        <f t="shared" ref="AD14:AD48" si="8">IF(AC14="Siempre se ejecuta","Fuerte",IF(AC14="Algunas veces","Moderado",IF(AC14="no se ejecuta","Débil","")))</f>
        <v>Fuerte</v>
      </c>
      <c r="AE14" s="26" t="str">
        <f t="shared" ref="AE14:AE48" si="9">AB14&amp;AD14</f>
        <v>FuerteFuerte</v>
      </c>
      <c r="AF14" s="26" t="str">
        <f>IFERROR(VLOOKUP(AE14,[1]PARAMETROS!$BH$2:$BJ$10,3,FALSE),"")</f>
        <v>Fuerte</v>
      </c>
      <c r="AG14" s="26">
        <f t="shared" ref="AG14:AG48" si="10">IF(AF14="fuerte",100,IF(AF14="Moderado",50,IF(AF14="débil",0,"")))</f>
        <v>100</v>
      </c>
      <c r="AH14" s="26" t="str">
        <f>IFERROR(VLOOKUP(AE14,[1]PARAMETROS!$BH$2:$BJ$10,2,FALSE),"")</f>
        <v>No</v>
      </c>
      <c r="AI14" s="28">
        <f t="shared" ref="AI14:AI24" si="11">IFERROR(AVERAGE(AG14:AG14),0)</f>
        <v>100</v>
      </c>
      <c r="AJ14" s="26" t="str">
        <f t="shared" ref="AJ14:AJ48" si="12">IF(AI14&gt;=100,"Fuerte",IF(AI14&gt;=50,"Moderado",IF(AI14&gt;=0,"Débil","")))</f>
        <v>Fuerte</v>
      </c>
      <c r="AK14" s="27" t="s">
        <v>94</v>
      </c>
      <c r="AL14" s="27" t="s">
        <v>94</v>
      </c>
      <c r="AM14" s="27" t="str">
        <f t="shared" ref="AM14:AM29" si="13">+AJ14&amp;AK14&amp;AL14</f>
        <v>FuerteDirectamenteDirectamente</v>
      </c>
      <c r="AN14" s="29">
        <f>IFERROR(VLOOKUP(AM14,[1]PARAMETROS!$BD$1:$BG$9,2,FALSE),0)</f>
        <v>2</v>
      </c>
      <c r="AO14" s="29">
        <f>IF(E14&lt;&gt;"8. Corrupción",IFERROR(VLOOKUP(AM14,[1]PARAMETROS!$BD$1:$BG$9,3,FALSE),0),0)</f>
        <v>2</v>
      </c>
      <c r="AP14" s="30">
        <f t="shared" ref="AP14:AP25" si="14">IF(H14 ="",0,IF(H14-AN14&lt;=0,1,H14-AN14))</f>
        <v>1</v>
      </c>
      <c r="AQ14" s="30">
        <f t="shared" ref="AQ14:AQ25" si="15">IF(E14&lt;&gt;"8. Corrupción",IF(I14="",0,IF(I14-AO14=0,1,I14-AO14)),I14)</f>
        <v>2</v>
      </c>
      <c r="AR14" s="21" t="str">
        <f t="shared" ref="AR14:AR25" si="16">IF(E14="8. Corrupción",IF(OR(AND(AP14=1,AQ14=5),AND(AP14=2,AQ14=5),AND(AP14=3,AQ14=4),(AP14+AQ14&gt;=8)),"Extrema",IF(OR(AND(AP14=1,AQ14=4),AND(AP14=2,AQ14=4),AND(AP14=4,AQ14=3),AND(AP14=3,AQ14=3)),"Alta",IF(OR(AND(AP14=1,AQ14=3),AND(AP14=2,AQ14=3)),"Moderada","No aplica para Corrupción"))),IF(AP14+AQ14=0,"",IF(OR(AND(AP14=3,AQ14=4),(AND(AP14=2,AQ14=5)),(AND(AP14=1,AQ14=5))),"Extrema",IF(OR(AND(AP14=3,AQ14=1),(AND(AP14=2,AQ14=2))),"Baja",IF(OR(AND(AP14=4,AQ14=1),AND(AP14=3,AQ14=2),AND(AP14=2,AQ14=3),AND(AP14=1,AQ14=3)),"Moderada",IF(AP14+AQ14&gt;=8,"Extrema",IF(AP14+AQ14&lt;4,"Baja",IF(AP14+AQ14&gt;=6,"Alta","Alta"))))))))</f>
        <v>Baja</v>
      </c>
      <c r="AS14" s="31" t="s">
        <v>95</v>
      </c>
      <c r="AT14" s="20" t="s">
        <v>96</v>
      </c>
      <c r="AU14" s="20" t="s">
        <v>97</v>
      </c>
      <c r="AV14" s="20" t="s">
        <v>98</v>
      </c>
      <c r="AW14" s="20" t="s">
        <v>99</v>
      </c>
      <c r="AX14" s="32">
        <v>44200</v>
      </c>
      <c r="AY14" s="32">
        <v>44561</v>
      </c>
      <c r="AZ14" s="19"/>
      <c r="BA14" s="19"/>
      <c r="BB14" s="19"/>
      <c r="BC14" s="19"/>
      <c r="BD14" s="19"/>
    </row>
    <row r="15" spans="1:56" ht="129" hidden="1" customHeight="1" x14ac:dyDescent="0.2">
      <c r="A15" s="19"/>
      <c r="B15" s="19" t="s">
        <v>78</v>
      </c>
      <c r="C15" s="19" t="s">
        <v>100</v>
      </c>
      <c r="D15" s="19" t="s">
        <v>101</v>
      </c>
      <c r="E15" s="19" t="s">
        <v>81</v>
      </c>
      <c r="F15" s="20" t="s">
        <v>102</v>
      </c>
      <c r="G15" s="20" t="s">
        <v>103</v>
      </c>
      <c r="H15" s="19">
        <v>2</v>
      </c>
      <c r="I15" s="19">
        <v>2</v>
      </c>
      <c r="J15" s="21" t="str">
        <f t="shared" ref="J15:J25" si="17">IF(E15="8. Corrupción",IF(OR(AND(H15=1,I15=5),AND(H15=2,I15=5),AND(H15=3,I15=4),(H15+I15&gt;=8)),"Extrema",IF(OR(AND(H15=1,I15=4),AND(H15=2,I15=4),AND(H15=4,I15=3),AND(H15=3,I15=3)),"Alta",IF(OR(AND(H15=1,I15=3),AND(H15=2,I15=3)),"Moderada","No aplica para Corrupción"))),IF(H15+I15=0,"",IF(OR(AND(H15=3,I15=4),(AND(H15=2,I15=5)),(AND(H15=1,I15=5))),"Extrema",IF(OR(AND(H15=3,I15=1),(AND(H15=2,I15=2))),"Baja",IF(OR(AND(H15=4,I15=1),AND(H15=3,I15=2),AND(H15=2,I15=3),AND(H15=1,I15=3)),"Moderada",IF(H15+I15&gt;=8,"Extrema",IF(H15+I15&lt;4,"Baja",IF(H15+I15&gt;=6,"Alta","Alta"))))))))</f>
        <v>Baja</v>
      </c>
      <c r="K15" s="22" t="s">
        <v>84</v>
      </c>
      <c r="L15" s="33" t="s">
        <v>104</v>
      </c>
      <c r="M15" s="23" t="s">
        <v>86</v>
      </c>
      <c r="N15" s="24">
        <f t="shared" si="0"/>
        <v>15</v>
      </c>
      <c r="O15" s="23" t="s">
        <v>87</v>
      </c>
      <c r="P15" s="24">
        <f t="shared" si="1"/>
        <v>15</v>
      </c>
      <c r="Q15" s="23" t="s">
        <v>88</v>
      </c>
      <c r="R15" s="24">
        <f t="shared" si="2"/>
        <v>15</v>
      </c>
      <c r="S15" s="23" t="s">
        <v>89</v>
      </c>
      <c r="T15" s="24">
        <f t="shared" si="3"/>
        <v>15</v>
      </c>
      <c r="U15" s="23" t="s">
        <v>90</v>
      </c>
      <c r="V15" s="24">
        <f t="shared" si="4"/>
        <v>15</v>
      </c>
      <c r="W15" s="23" t="s">
        <v>91</v>
      </c>
      <c r="X15" s="24">
        <f t="shared" si="5"/>
        <v>15</v>
      </c>
      <c r="Y15" s="23" t="s">
        <v>92</v>
      </c>
      <c r="Z15" s="24">
        <f t="shared" si="6"/>
        <v>10</v>
      </c>
      <c r="AA15" s="25">
        <f t="shared" si="7"/>
        <v>100</v>
      </c>
      <c r="AB15" s="26" t="str">
        <f t="shared" ref="AB15:AB48" si="18">IF(AA15&gt;=96,"Fuerte",IF(AA15&gt;=86,"Moderado",IF(AA15&gt;=0,"Débil","")))</f>
        <v>Fuerte</v>
      </c>
      <c r="AC15" s="27" t="s">
        <v>93</v>
      </c>
      <c r="AD15" s="26" t="str">
        <f t="shared" si="8"/>
        <v>Fuerte</v>
      </c>
      <c r="AE15" s="26" t="str">
        <f t="shared" si="9"/>
        <v>FuerteFuerte</v>
      </c>
      <c r="AF15" s="26" t="str">
        <f>IFERROR(VLOOKUP(AE15,[1]PARAMETROS!$BH$2:$BJ$10,3,FALSE),"")</f>
        <v>Fuerte</v>
      </c>
      <c r="AG15" s="26">
        <f t="shared" si="10"/>
        <v>100</v>
      </c>
      <c r="AH15" s="26" t="str">
        <f>IFERROR(VLOOKUP(AE15,[1]PARAMETROS!$BH$2:$BJ$10,2,FALSE),"")</f>
        <v>No</v>
      </c>
      <c r="AI15" s="28">
        <f t="shared" si="11"/>
        <v>100</v>
      </c>
      <c r="AJ15" s="26" t="str">
        <f t="shared" si="12"/>
        <v>Fuerte</v>
      </c>
      <c r="AK15" s="27" t="s">
        <v>94</v>
      </c>
      <c r="AL15" s="27" t="s">
        <v>94</v>
      </c>
      <c r="AM15" s="27" t="str">
        <f t="shared" si="13"/>
        <v>FuerteDirectamenteDirectamente</v>
      </c>
      <c r="AN15" s="29">
        <f>IFERROR(VLOOKUP(AM15,[1]PARAMETROS!$BD$1:$BG$9,2,FALSE),0)</f>
        <v>2</v>
      </c>
      <c r="AO15" s="29">
        <f>IF(E15&lt;&gt;"8. Corrupción",IFERROR(VLOOKUP(AM15,[1]PARAMETROS!$BD$1:$BG$9,3,FALSE),0),0)</f>
        <v>2</v>
      </c>
      <c r="AP15" s="30">
        <f t="shared" si="14"/>
        <v>1</v>
      </c>
      <c r="AQ15" s="30">
        <f t="shared" si="15"/>
        <v>1</v>
      </c>
      <c r="AR15" s="21" t="str">
        <f t="shared" si="16"/>
        <v>Baja</v>
      </c>
      <c r="AS15" s="31" t="s">
        <v>95</v>
      </c>
      <c r="AT15" s="20" t="s">
        <v>105</v>
      </c>
      <c r="AU15" s="20" t="s">
        <v>106</v>
      </c>
      <c r="AV15" s="20" t="s">
        <v>107</v>
      </c>
      <c r="AW15" s="20" t="s">
        <v>108</v>
      </c>
      <c r="AX15" s="32">
        <v>44200</v>
      </c>
      <c r="AY15" s="32">
        <v>44561</v>
      </c>
      <c r="AZ15" s="19"/>
      <c r="BA15" s="19"/>
      <c r="BB15" s="19"/>
      <c r="BC15" s="19"/>
      <c r="BD15" s="19"/>
    </row>
    <row r="16" spans="1:56" ht="113.25" hidden="1" customHeight="1" x14ac:dyDescent="0.2">
      <c r="A16" s="19"/>
      <c r="B16" s="19" t="s">
        <v>78</v>
      </c>
      <c r="C16" s="19" t="s">
        <v>100</v>
      </c>
      <c r="D16" s="19" t="s">
        <v>109</v>
      </c>
      <c r="E16" s="19" t="s">
        <v>81</v>
      </c>
      <c r="F16" s="20" t="s">
        <v>110</v>
      </c>
      <c r="G16" s="20" t="s">
        <v>111</v>
      </c>
      <c r="H16" s="19">
        <v>3</v>
      </c>
      <c r="I16" s="19">
        <v>3</v>
      </c>
      <c r="J16" s="21" t="str">
        <f t="shared" si="17"/>
        <v>Alta</v>
      </c>
      <c r="K16" s="22" t="s">
        <v>112</v>
      </c>
      <c r="L16" s="20" t="s">
        <v>113</v>
      </c>
      <c r="M16" s="23" t="s">
        <v>86</v>
      </c>
      <c r="N16" s="24">
        <f t="shared" si="0"/>
        <v>15</v>
      </c>
      <c r="O16" s="23" t="s">
        <v>87</v>
      </c>
      <c r="P16" s="24">
        <f t="shared" si="1"/>
        <v>15</v>
      </c>
      <c r="Q16" s="23" t="s">
        <v>88</v>
      </c>
      <c r="R16" s="24">
        <f t="shared" si="2"/>
        <v>15</v>
      </c>
      <c r="S16" s="23" t="s">
        <v>89</v>
      </c>
      <c r="T16" s="24">
        <f t="shared" si="3"/>
        <v>15</v>
      </c>
      <c r="U16" s="23" t="s">
        <v>90</v>
      </c>
      <c r="V16" s="24">
        <f t="shared" si="4"/>
        <v>15</v>
      </c>
      <c r="W16" s="23" t="s">
        <v>91</v>
      </c>
      <c r="X16" s="24">
        <f t="shared" si="5"/>
        <v>15</v>
      </c>
      <c r="Y16" s="23" t="s">
        <v>92</v>
      </c>
      <c r="Z16" s="24">
        <f t="shared" si="6"/>
        <v>10</v>
      </c>
      <c r="AA16" s="25">
        <f t="shared" si="7"/>
        <v>100</v>
      </c>
      <c r="AB16" s="26" t="str">
        <f t="shared" si="18"/>
        <v>Fuerte</v>
      </c>
      <c r="AC16" s="27" t="s">
        <v>93</v>
      </c>
      <c r="AD16" s="26" t="str">
        <f t="shared" si="8"/>
        <v>Fuerte</v>
      </c>
      <c r="AE16" s="26" t="str">
        <f t="shared" si="9"/>
        <v>FuerteFuerte</v>
      </c>
      <c r="AF16" s="26" t="str">
        <f>IFERROR(VLOOKUP(AE16,[1]PARAMETROS!$BH$2:$BJ$10,3,FALSE),"")</f>
        <v>Fuerte</v>
      </c>
      <c r="AG16" s="26">
        <f t="shared" si="10"/>
        <v>100</v>
      </c>
      <c r="AH16" s="26" t="str">
        <f>IFERROR(VLOOKUP(AE16,[1]PARAMETROS!$BH$2:$BJ$10,2,FALSE),"")</f>
        <v>No</v>
      </c>
      <c r="AI16" s="28">
        <f t="shared" si="11"/>
        <v>100</v>
      </c>
      <c r="AJ16" s="26" t="str">
        <f t="shared" si="12"/>
        <v>Fuerte</v>
      </c>
      <c r="AK16" s="27" t="s">
        <v>94</v>
      </c>
      <c r="AL16" s="27" t="s">
        <v>94</v>
      </c>
      <c r="AM16" s="27" t="str">
        <f t="shared" si="13"/>
        <v>FuerteDirectamenteDirectamente</v>
      </c>
      <c r="AN16" s="29">
        <f>IFERROR(VLOOKUP(AM16,[1]PARAMETROS!$BD$1:$BG$9,2,FALSE),0)</f>
        <v>2</v>
      </c>
      <c r="AO16" s="29">
        <f>IF(E16&lt;&gt;"8. Corrupción",IFERROR(VLOOKUP(AM16,[1]PARAMETROS!$BD$1:$BG$9,3,FALSE),0),0)</f>
        <v>2</v>
      </c>
      <c r="AP16" s="30">
        <f t="shared" si="14"/>
        <v>1</v>
      </c>
      <c r="AQ16" s="30">
        <f t="shared" si="15"/>
        <v>1</v>
      </c>
      <c r="AR16" s="21" t="str">
        <f t="shared" si="16"/>
        <v>Baja</v>
      </c>
      <c r="AS16" s="31" t="s">
        <v>95</v>
      </c>
      <c r="AT16" s="20" t="s">
        <v>114</v>
      </c>
      <c r="AU16" s="20" t="s">
        <v>115</v>
      </c>
      <c r="AV16" s="20" t="s">
        <v>116</v>
      </c>
      <c r="AW16" s="20" t="s">
        <v>117</v>
      </c>
      <c r="AX16" s="32">
        <v>44200</v>
      </c>
      <c r="AY16" s="32">
        <v>44561</v>
      </c>
      <c r="AZ16" s="19"/>
      <c r="BA16" s="19"/>
      <c r="BB16" s="19"/>
      <c r="BC16" s="19"/>
      <c r="BD16" s="19"/>
    </row>
    <row r="17" spans="1:56" ht="104.25" hidden="1" customHeight="1" x14ac:dyDescent="0.2">
      <c r="A17" s="19"/>
      <c r="B17" s="19" t="s">
        <v>78</v>
      </c>
      <c r="C17" s="19" t="s">
        <v>100</v>
      </c>
      <c r="D17" s="19" t="s">
        <v>118</v>
      </c>
      <c r="E17" s="19" t="s">
        <v>119</v>
      </c>
      <c r="F17" s="20" t="s">
        <v>120</v>
      </c>
      <c r="G17" s="20" t="s">
        <v>121</v>
      </c>
      <c r="H17" s="19">
        <v>2</v>
      </c>
      <c r="I17" s="19">
        <v>4</v>
      </c>
      <c r="J17" s="21" t="str">
        <f t="shared" si="17"/>
        <v>Alta</v>
      </c>
      <c r="K17" s="22" t="s">
        <v>122</v>
      </c>
      <c r="L17" s="20" t="s">
        <v>123</v>
      </c>
      <c r="M17" s="23" t="s">
        <v>86</v>
      </c>
      <c r="N17" s="24">
        <f t="shared" si="0"/>
        <v>15</v>
      </c>
      <c r="O17" s="23" t="s">
        <v>87</v>
      </c>
      <c r="P17" s="24">
        <f t="shared" si="1"/>
        <v>15</v>
      </c>
      <c r="Q17" s="23" t="s">
        <v>88</v>
      </c>
      <c r="R17" s="24">
        <f t="shared" si="2"/>
        <v>15</v>
      </c>
      <c r="S17" s="23" t="s">
        <v>89</v>
      </c>
      <c r="T17" s="24">
        <f t="shared" si="3"/>
        <v>15</v>
      </c>
      <c r="U17" s="23" t="s">
        <v>90</v>
      </c>
      <c r="V17" s="24">
        <f t="shared" si="4"/>
        <v>15</v>
      </c>
      <c r="W17" s="23" t="s">
        <v>91</v>
      </c>
      <c r="X17" s="24">
        <f t="shared" si="5"/>
        <v>15</v>
      </c>
      <c r="Y17" s="23" t="s">
        <v>92</v>
      </c>
      <c r="Z17" s="24">
        <f t="shared" si="6"/>
        <v>10</v>
      </c>
      <c r="AA17" s="25">
        <f t="shared" si="7"/>
        <v>100</v>
      </c>
      <c r="AB17" s="26" t="str">
        <f t="shared" si="18"/>
        <v>Fuerte</v>
      </c>
      <c r="AC17" s="27" t="s">
        <v>93</v>
      </c>
      <c r="AD17" s="26" t="str">
        <f t="shared" si="8"/>
        <v>Fuerte</v>
      </c>
      <c r="AE17" s="26" t="str">
        <f t="shared" si="9"/>
        <v>FuerteFuerte</v>
      </c>
      <c r="AF17" s="26" t="str">
        <f>IFERROR(VLOOKUP(AE17,[1]PARAMETROS!$BH$2:$BJ$10,3,FALSE),"")</f>
        <v>Fuerte</v>
      </c>
      <c r="AG17" s="26">
        <f t="shared" si="10"/>
        <v>100</v>
      </c>
      <c r="AH17" s="26" t="str">
        <f>IFERROR(VLOOKUP(AE17,[1]PARAMETROS!$BH$2:$BJ$10,2,FALSE),"")</f>
        <v>No</v>
      </c>
      <c r="AI17" s="28">
        <f t="shared" si="11"/>
        <v>100</v>
      </c>
      <c r="AJ17" s="26" t="str">
        <f t="shared" si="12"/>
        <v>Fuerte</v>
      </c>
      <c r="AK17" s="27" t="s">
        <v>94</v>
      </c>
      <c r="AL17" s="27" t="s">
        <v>94</v>
      </c>
      <c r="AM17" s="27" t="str">
        <f t="shared" si="13"/>
        <v>FuerteDirectamenteDirectamente</v>
      </c>
      <c r="AN17" s="29">
        <f>IFERROR(VLOOKUP(AM17,[1]PARAMETROS!$BD$1:$BG$9,2,FALSE),0)</f>
        <v>2</v>
      </c>
      <c r="AO17" s="29">
        <f>IF(E17&lt;&gt;"8. Corrupción",IFERROR(VLOOKUP(AM17,[1]PARAMETROS!$BD$1:$BG$9,3,FALSE),0),0)</f>
        <v>2</v>
      </c>
      <c r="AP17" s="30">
        <f t="shared" si="14"/>
        <v>1</v>
      </c>
      <c r="AQ17" s="30">
        <f t="shared" si="15"/>
        <v>2</v>
      </c>
      <c r="AR17" s="21" t="str">
        <f t="shared" si="16"/>
        <v>Baja</v>
      </c>
      <c r="AS17" s="31" t="s">
        <v>95</v>
      </c>
      <c r="AT17" s="20" t="s">
        <v>124</v>
      </c>
      <c r="AU17" s="20" t="s">
        <v>125</v>
      </c>
      <c r="AV17" s="20" t="s">
        <v>126</v>
      </c>
      <c r="AW17" s="20" t="s">
        <v>127</v>
      </c>
      <c r="AX17" s="32">
        <v>44200</v>
      </c>
      <c r="AY17" s="32">
        <v>44561</v>
      </c>
      <c r="AZ17" s="19"/>
      <c r="BA17" s="19"/>
      <c r="BB17" s="19"/>
      <c r="BC17" s="19"/>
      <c r="BD17" s="19"/>
    </row>
    <row r="18" spans="1:56" ht="155.25" customHeight="1" x14ac:dyDescent="0.2">
      <c r="A18" s="19" t="s">
        <v>128</v>
      </c>
      <c r="B18" s="19" t="s">
        <v>129</v>
      </c>
      <c r="C18" s="19" t="s">
        <v>130</v>
      </c>
      <c r="D18" s="19" t="s">
        <v>131</v>
      </c>
      <c r="E18" s="19" t="s">
        <v>132</v>
      </c>
      <c r="F18" s="20" t="s">
        <v>133</v>
      </c>
      <c r="G18" s="20" t="s">
        <v>134</v>
      </c>
      <c r="H18" s="19">
        <v>3</v>
      </c>
      <c r="I18" s="19">
        <v>5</v>
      </c>
      <c r="J18" s="21" t="str">
        <f t="shared" si="17"/>
        <v>Extrema</v>
      </c>
      <c r="K18" s="22" t="s">
        <v>135</v>
      </c>
      <c r="L18" s="22" t="s">
        <v>136</v>
      </c>
      <c r="M18" s="23" t="s">
        <v>86</v>
      </c>
      <c r="N18" s="24">
        <f t="shared" si="0"/>
        <v>15</v>
      </c>
      <c r="O18" s="23" t="s">
        <v>87</v>
      </c>
      <c r="P18" s="24">
        <f t="shared" si="1"/>
        <v>15</v>
      </c>
      <c r="Q18" s="23" t="s">
        <v>88</v>
      </c>
      <c r="R18" s="24">
        <f t="shared" si="2"/>
        <v>15</v>
      </c>
      <c r="S18" s="23" t="s">
        <v>89</v>
      </c>
      <c r="T18" s="24">
        <f t="shared" si="3"/>
        <v>15</v>
      </c>
      <c r="U18" s="23" t="s">
        <v>90</v>
      </c>
      <c r="V18" s="24">
        <f t="shared" si="4"/>
        <v>15</v>
      </c>
      <c r="W18" s="23" t="s">
        <v>91</v>
      </c>
      <c r="X18" s="24">
        <f t="shared" si="5"/>
        <v>15</v>
      </c>
      <c r="Y18" s="23" t="s">
        <v>92</v>
      </c>
      <c r="Z18" s="24">
        <f t="shared" si="6"/>
        <v>10</v>
      </c>
      <c r="AA18" s="25">
        <f t="shared" si="7"/>
        <v>100</v>
      </c>
      <c r="AB18" s="26" t="str">
        <f t="shared" si="18"/>
        <v>Fuerte</v>
      </c>
      <c r="AC18" s="27" t="s">
        <v>93</v>
      </c>
      <c r="AD18" s="26" t="str">
        <f t="shared" si="8"/>
        <v>Fuerte</v>
      </c>
      <c r="AE18" s="26" t="str">
        <f t="shared" si="9"/>
        <v>FuerteFuerte</v>
      </c>
      <c r="AF18" s="26" t="str">
        <f>IFERROR(VLOOKUP(AE18,[1]PARAMETROS!$BH$2:$BJ$10,3,FALSE),"")</f>
        <v>Fuerte</v>
      </c>
      <c r="AG18" s="26">
        <f t="shared" si="10"/>
        <v>100</v>
      </c>
      <c r="AH18" s="26" t="str">
        <f>IFERROR(VLOOKUP(AE18,[1]PARAMETROS!$BH$2:$BJ$10,2,FALSE),"")</f>
        <v>No</v>
      </c>
      <c r="AI18" s="28">
        <f t="shared" si="11"/>
        <v>100</v>
      </c>
      <c r="AJ18" s="26" t="str">
        <f t="shared" si="12"/>
        <v>Fuerte</v>
      </c>
      <c r="AK18" s="27" t="s">
        <v>94</v>
      </c>
      <c r="AL18" s="27" t="s">
        <v>94</v>
      </c>
      <c r="AM18" s="27" t="str">
        <f t="shared" si="13"/>
        <v>FuerteDirectamenteDirectamente</v>
      </c>
      <c r="AN18" s="29">
        <f>IFERROR(VLOOKUP(AM18,[1]PARAMETROS!$BD$1:$BG$9,2,FALSE),0)</f>
        <v>2</v>
      </c>
      <c r="AO18" s="29">
        <f>IF(E18&lt;&gt;"8. Corrupción",IFERROR(VLOOKUP(AM18,[1]PARAMETROS!$BD$1:$BG$9,3,FALSE),0),0)</f>
        <v>0</v>
      </c>
      <c r="AP18" s="30">
        <f t="shared" si="14"/>
        <v>1</v>
      </c>
      <c r="AQ18" s="30">
        <f t="shared" si="15"/>
        <v>5</v>
      </c>
      <c r="AR18" s="21" t="str">
        <f t="shared" si="16"/>
        <v>Extrema</v>
      </c>
      <c r="AS18" s="31" t="s">
        <v>95</v>
      </c>
      <c r="AT18" s="20" t="s">
        <v>137</v>
      </c>
      <c r="AU18" s="20" t="s">
        <v>138</v>
      </c>
      <c r="AV18" s="20" t="s">
        <v>139</v>
      </c>
      <c r="AW18" s="20" t="s">
        <v>140</v>
      </c>
      <c r="AX18" s="32">
        <v>44200</v>
      </c>
      <c r="AY18" s="32">
        <v>44561</v>
      </c>
      <c r="AZ18" s="19"/>
      <c r="BA18" s="19"/>
      <c r="BB18" s="19"/>
      <c r="BC18" s="19"/>
      <c r="BD18" s="19"/>
    </row>
    <row r="19" spans="1:56" ht="160.5" hidden="1" customHeight="1" x14ac:dyDescent="0.2">
      <c r="A19" s="19"/>
      <c r="B19" s="19" t="s">
        <v>129</v>
      </c>
      <c r="C19" s="19" t="s">
        <v>130</v>
      </c>
      <c r="D19" s="19" t="s">
        <v>141</v>
      </c>
      <c r="E19" s="19" t="s">
        <v>119</v>
      </c>
      <c r="F19" s="20" t="s">
        <v>142</v>
      </c>
      <c r="G19" s="20" t="s">
        <v>143</v>
      </c>
      <c r="H19" s="19">
        <v>1</v>
      </c>
      <c r="I19" s="19">
        <v>3</v>
      </c>
      <c r="J19" s="21" t="str">
        <f t="shared" si="17"/>
        <v>Moderada</v>
      </c>
      <c r="K19" s="22" t="s">
        <v>84</v>
      </c>
      <c r="L19" s="22" t="s">
        <v>144</v>
      </c>
      <c r="M19" s="23" t="s">
        <v>86</v>
      </c>
      <c r="N19" s="24">
        <f t="shared" si="0"/>
        <v>15</v>
      </c>
      <c r="O19" s="23" t="s">
        <v>87</v>
      </c>
      <c r="P19" s="24">
        <f t="shared" si="1"/>
        <v>15</v>
      </c>
      <c r="Q19" s="23" t="s">
        <v>88</v>
      </c>
      <c r="R19" s="24">
        <f t="shared" si="2"/>
        <v>15</v>
      </c>
      <c r="S19" s="23" t="s">
        <v>89</v>
      </c>
      <c r="T19" s="24">
        <f t="shared" si="3"/>
        <v>15</v>
      </c>
      <c r="U19" s="23" t="s">
        <v>90</v>
      </c>
      <c r="V19" s="24">
        <f t="shared" si="4"/>
        <v>15</v>
      </c>
      <c r="W19" s="23" t="s">
        <v>91</v>
      </c>
      <c r="X19" s="24">
        <f t="shared" si="5"/>
        <v>15</v>
      </c>
      <c r="Y19" s="23" t="s">
        <v>92</v>
      </c>
      <c r="Z19" s="24">
        <f t="shared" si="6"/>
        <v>10</v>
      </c>
      <c r="AA19" s="25">
        <f t="shared" si="7"/>
        <v>100</v>
      </c>
      <c r="AB19" s="26" t="str">
        <f t="shared" si="18"/>
        <v>Fuerte</v>
      </c>
      <c r="AC19" s="27" t="s">
        <v>93</v>
      </c>
      <c r="AD19" s="26" t="str">
        <f t="shared" si="8"/>
        <v>Fuerte</v>
      </c>
      <c r="AE19" s="26" t="str">
        <f t="shared" si="9"/>
        <v>FuerteFuerte</v>
      </c>
      <c r="AF19" s="26" t="str">
        <f>IFERROR(VLOOKUP(AE19,[1]PARAMETROS!$BH$2:$BJ$10,3,FALSE),"")</f>
        <v>Fuerte</v>
      </c>
      <c r="AG19" s="26">
        <f t="shared" si="10"/>
        <v>100</v>
      </c>
      <c r="AH19" s="26" t="str">
        <f>IFERROR(VLOOKUP(AE19,[1]PARAMETROS!$BH$2:$BJ$10,2,FALSE),"")</f>
        <v>No</v>
      </c>
      <c r="AI19" s="28">
        <f t="shared" si="11"/>
        <v>100</v>
      </c>
      <c r="AJ19" s="26" t="str">
        <f t="shared" si="12"/>
        <v>Fuerte</v>
      </c>
      <c r="AK19" s="27" t="s">
        <v>94</v>
      </c>
      <c r="AL19" s="27" t="s">
        <v>94</v>
      </c>
      <c r="AM19" s="27" t="str">
        <f t="shared" si="13"/>
        <v>FuerteDirectamenteDirectamente</v>
      </c>
      <c r="AN19" s="29">
        <f>IFERROR(VLOOKUP(AM19,[1]PARAMETROS!$BD$1:$BG$9,2,FALSE),0)</f>
        <v>2</v>
      </c>
      <c r="AO19" s="29">
        <f>IF(E19&lt;&gt;"8. Corrupción",IFERROR(VLOOKUP(AM19,[1]PARAMETROS!$BD$1:$BG$9,3,FALSE),0),0)</f>
        <v>2</v>
      </c>
      <c r="AP19" s="30">
        <f t="shared" si="14"/>
        <v>1</v>
      </c>
      <c r="AQ19" s="30">
        <f t="shared" si="15"/>
        <v>1</v>
      </c>
      <c r="AR19" s="21" t="str">
        <f t="shared" si="16"/>
        <v>Baja</v>
      </c>
      <c r="AS19" s="31" t="s">
        <v>95</v>
      </c>
      <c r="AT19" s="20" t="s">
        <v>145</v>
      </c>
      <c r="AU19" s="20" t="s">
        <v>146</v>
      </c>
      <c r="AV19" s="20" t="s">
        <v>147</v>
      </c>
      <c r="AW19" s="20" t="s">
        <v>148</v>
      </c>
      <c r="AX19" s="32">
        <v>44200</v>
      </c>
      <c r="AY19" s="32">
        <v>44561</v>
      </c>
      <c r="AZ19" s="19"/>
      <c r="BA19" s="19"/>
      <c r="BB19" s="19"/>
      <c r="BC19" s="19"/>
      <c r="BD19" s="19"/>
    </row>
    <row r="20" spans="1:56" ht="124.5" hidden="1" customHeight="1" x14ac:dyDescent="0.2">
      <c r="A20" s="19"/>
      <c r="B20" s="19" t="s">
        <v>149</v>
      </c>
      <c r="C20" s="19" t="s">
        <v>130</v>
      </c>
      <c r="D20" s="19" t="s">
        <v>150</v>
      </c>
      <c r="E20" s="19" t="s">
        <v>151</v>
      </c>
      <c r="F20" s="20" t="s">
        <v>152</v>
      </c>
      <c r="G20" s="20" t="s">
        <v>153</v>
      </c>
      <c r="H20" s="19">
        <v>3</v>
      </c>
      <c r="I20" s="19">
        <v>3</v>
      </c>
      <c r="J20" s="21" t="str">
        <f t="shared" si="17"/>
        <v>Alta</v>
      </c>
      <c r="K20" s="22" t="s">
        <v>154</v>
      </c>
      <c r="L20" s="22" t="s">
        <v>155</v>
      </c>
      <c r="M20" s="23" t="s">
        <v>86</v>
      </c>
      <c r="N20" s="24">
        <f t="shared" si="0"/>
        <v>15</v>
      </c>
      <c r="O20" s="23" t="s">
        <v>87</v>
      </c>
      <c r="P20" s="24">
        <f t="shared" si="1"/>
        <v>15</v>
      </c>
      <c r="Q20" s="23" t="s">
        <v>88</v>
      </c>
      <c r="R20" s="24">
        <f t="shared" si="2"/>
        <v>15</v>
      </c>
      <c r="S20" s="23" t="s">
        <v>89</v>
      </c>
      <c r="T20" s="24">
        <f t="shared" si="3"/>
        <v>15</v>
      </c>
      <c r="U20" s="23" t="s">
        <v>90</v>
      </c>
      <c r="V20" s="24">
        <f t="shared" si="4"/>
        <v>15</v>
      </c>
      <c r="W20" s="23" t="s">
        <v>91</v>
      </c>
      <c r="X20" s="24">
        <f t="shared" si="5"/>
        <v>15</v>
      </c>
      <c r="Y20" s="23" t="s">
        <v>92</v>
      </c>
      <c r="Z20" s="24">
        <f t="shared" si="6"/>
        <v>10</v>
      </c>
      <c r="AA20" s="25">
        <f t="shared" si="7"/>
        <v>100</v>
      </c>
      <c r="AB20" s="26" t="str">
        <f t="shared" si="18"/>
        <v>Fuerte</v>
      </c>
      <c r="AC20" s="27" t="s">
        <v>93</v>
      </c>
      <c r="AD20" s="26" t="str">
        <f t="shared" si="8"/>
        <v>Fuerte</v>
      </c>
      <c r="AE20" s="26" t="str">
        <f t="shared" si="9"/>
        <v>FuerteFuerte</v>
      </c>
      <c r="AF20" s="26" t="str">
        <f>IFERROR(VLOOKUP(AE20,[1]PARAMETROS!$BH$2:$BJ$10,3,FALSE),"")</f>
        <v>Fuerte</v>
      </c>
      <c r="AG20" s="26">
        <f t="shared" si="10"/>
        <v>100</v>
      </c>
      <c r="AH20" s="26" t="str">
        <f>IFERROR(VLOOKUP(AE20,[1]PARAMETROS!$BH$2:$BJ$10,2,FALSE),"")</f>
        <v>No</v>
      </c>
      <c r="AI20" s="28">
        <f t="shared" si="11"/>
        <v>100</v>
      </c>
      <c r="AJ20" s="26" t="str">
        <f t="shared" si="12"/>
        <v>Fuerte</v>
      </c>
      <c r="AK20" s="27" t="s">
        <v>94</v>
      </c>
      <c r="AL20" s="27" t="s">
        <v>94</v>
      </c>
      <c r="AM20" s="27" t="str">
        <f t="shared" si="13"/>
        <v>FuerteDirectamenteDirectamente</v>
      </c>
      <c r="AN20" s="29">
        <f>IFERROR(VLOOKUP(AM20,[1]PARAMETROS!$BD$1:$BG$9,2,FALSE),0)</f>
        <v>2</v>
      </c>
      <c r="AO20" s="29">
        <f>IF(E20&lt;&gt;"8. Corrupción",IFERROR(VLOOKUP(AM20,[1]PARAMETROS!$BD$1:$BG$9,3,FALSE),0),0)</f>
        <v>2</v>
      </c>
      <c r="AP20" s="30">
        <f t="shared" si="14"/>
        <v>1</v>
      </c>
      <c r="AQ20" s="30">
        <f t="shared" si="15"/>
        <v>1</v>
      </c>
      <c r="AR20" s="21" t="str">
        <f t="shared" si="16"/>
        <v>Baja</v>
      </c>
      <c r="AS20" s="31" t="s">
        <v>95</v>
      </c>
      <c r="AT20" s="20" t="s">
        <v>156</v>
      </c>
      <c r="AU20" s="20" t="s">
        <v>138</v>
      </c>
      <c r="AV20" s="20" t="s">
        <v>157</v>
      </c>
      <c r="AW20" s="20" t="s">
        <v>158</v>
      </c>
      <c r="AX20" s="32">
        <v>44200</v>
      </c>
      <c r="AY20" s="32">
        <v>44561</v>
      </c>
      <c r="AZ20" s="19"/>
      <c r="BA20" s="19"/>
      <c r="BB20" s="19"/>
      <c r="BC20" s="19"/>
      <c r="BD20" s="19"/>
    </row>
    <row r="21" spans="1:56" ht="114.75" hidden="1" x14ac:dyDescent="0.2">
      <c r="A21" s="19" t="s">
        <v>159</v>
      </c>
      <c r="B21" s="19"/>
      <c r="C21" s="19" t="s">
        <v>160</v>
      </c>
      <c r="D21" s="19" t="s">
        <v>161</v>
      </c>
      <c r="E21" s="19" t="s">
        <v>119</v>
      </c>
      <c r="F21" s="20" t="s">
        <v>162</v>
      </c>
      <c r="G21" s="20" t="s">
        <v>163</v>
      </c>
      <c r="H21" s="19">
        <v>1</v>
      </c>
      <c r="I21" s="19">
        <v>2</v>
      </c>
      <c r="J21" s="21" t="str">
        <f t="shared" si="17"/>
        <v>Baja</v>
      </c>
      <c r="K21" s="22" t="s">
        <v>135</v>
      </c>
      <c r="L21" s="22" t="s">
        <v>164</v>
      </c>
      <c r="M21" s="23" t="s">
        <v>86</v>
      </c>
      <c r="N21" s="24">
        <f t="shared" si="0"/>
        <v>15</v>
      </c>
      <c r="O21" s="23" t="s">
        <v>87</v>
      </c>
      <c r="P21" s="24">
        <f t="shared" si="1"/>
        <v>15</v>
      </c>
      <c r="Q21" s="23" t="s">
        <v>88</v>
      </c>
      <c r="R21" s="24">
        <f t="shared" si="2"/>
        <v>15</v>
      </c>
      <c r="S21" s="23" t="s">
        <v>89</v>
      </c>
      <c r="T21" s="24">
        <f t="shared" si="3"/>
        <v>15</v>
      </c>
      <c r="U21" s="23" t="s">
        <v>90</v>
      </c>
      <c r="V21" s="24">
        <f t="shared" si="4"/>
        <v>15</v>
      </c>
      <c r="W21" s="23" t="s">
        <v>91</v>
      </c>
      <c r="X21" s="24">
        <f t="shared" si="5"/>
        <v>15</v>
      </c>
      <c r="Y21" s="23" t="s">
        <v>92</v>
      </c>
      <c r="Z21" s="24">
        <f t="shared" si="6"/>
        <v>10</v>
      </c>
      <c r="AA21" s="25">
        <f t="shared" si="7"/>
        <v>100</v>
      </c>
      <c r="AB21" s="26" t="str">
        <f t="shared" si="18"/>
        <v>Fuerte</v>
      </c>
      <c r="AC21" s="27" t="s">
        <v>93</v>
      </c>
      <c r="AD21" s="26" t="str">
        <f t="shared" si="8"/>
        <v>Fuerte</v>
      </c>
      <c r="AE21" s="26" t="str">
        <f t="shared" si="9"/>
        <v>FuerteFuerte</v>
      </c>
      <c r="AF21" s="26" t="str">
        <f>IFERROR(VLOOKUP(AE21,[1]PARAMETROS!$BH$2:$BJ$10,3,FALSE),"")</f>
        <v>Fuerte</v>
      </c>
      <c r="AG21" s="26">
        <f t="shared" si="10"/>
        <v>100</v>
      </c>
      <c r="AH21" s="26" t="str">
        <f>IFERROR(VLOOKUP(AE21,[1]PARAMETROS!$BH$2:$BJ$10,2,FALSE),"")</f>
        <v>No</v>
      </c>
      <c r="AI21" s="28">
        <f t="shared" si="11"/>
        <v>100</v>
      </c>
      <c r="AJ21" s="26" t="str">
        <f t="shared" si="12"/>
        <v>Fuerte</v>
      </c>
      <c r="AK21" s="27" t="s">
        <v>94</v>
      </c>
      <c r="AL21" s="27" t="s">
        <v>94</v>
      </c>
      <c r="AM21" s="27" t="str">
        <f t="shared" si="13"/>
        <v>FuerteDirectamenteDirectamente</v>
      </c>
      <c r="AN21" s="29">
        <f>IFERROR(VLOOKUP(AM21,[1]PARAMETROS!$BD$1:$BG$9,2,FALSE),0)</f>
        <v>2</v>
      </c>
      <c r="AO21" s="29">
        <f>IF(E21&lt;&gt;"8. Corrupción",IFERROR(VLOOKUP(AM21,[1]PARAMETROS!$BD$1:$BG$9,3,FALSE),0),0)</f>
        <v>2</v>
      </c>
      <c r="AP21" s="30">
        <f t="shared" si="14"/>
        <v>1</v>
      </c>
      <c r="AQ21" s="30">
        <f t="shared" si="15"/>
        <v>1</v>
      </c>
      <c r="AR21" s="21" t="str">
        <f t="shared" si="16"/>
        <v>Baja</v>
      </c>
      <c r="AS21" s="31" t="s">
        <v>95</v>
      </c>
      <c r="AT21" s="20" t="s">
        <v>165</v>
      </c>
      <c r="AU21" s="20" t="s">
        <v>166</v>
      </c>
      <c r="AV21" s="20" t="s">
        <v>167</v>
      </c>
      <c r="AW21" s="20" t="s">
        <v>168</v>
      </c>
      <c r="AX21" s="32">
        <v>44200</v>
      </c>
      <c r="AY21" s="32">
        <v>44561</v>
      </c>
      <c r="AZ21" s="19"/>
      <c r="BA21" s="19"/>
      <c r="BB21" s="19"/>
      <c r="BC21" s="19"/>
      <c r="BD21" s="19"/>
    </row>
    <row r="22" spans="1:56" ht="195" hidden="1" customHeight="1" x14ac:dyDescent="0.2">
      <c r="A22" s="19"/>
      <c r="B22" s="19" t="s">
        <v>78</v>
      </c>
      <c r="C22" s="19" t="s">
        <v>160</v>
      </c>
      <c r="D22" s="19" t="s">
        <v>169</v>
      </c>
      <c r="E22" s="19" t="s">
        <v>170</v>
      </c>
      <c r="F22" s="20" t="s">
        <v>171</v>
      </c>
      <c r="G22" s="20" t="s">
        <v>172</v>
      </c>
      <c r="H22" s="19">
        <v>2</v>
      </c>
      <c r="I22" s="19">
        <v>2</v>
      </c>
      <c r="J22" s="21" t="str">
        <f t="shared" si="17"/>
        <v>Baja</v>
      </c>
      <c r="K22" s="22" t="s">
        <v>122</v>
      </c>
      <c r="L22" s="22" t="s">
        <v>173</v>
      </c>
      <c r="M22" s="23" t="s">
        <v>86</v>
      </c>
      <c r="N22" s="24">
        <f t="shared" si="0"/>
        <v>15</v>
      </c>
      <c r="O22" s="23" t="s">
        <v>87</v>
      </c>
      <c r="P22" s="24">
        <f t="shared" si="1"/>
        <v>15</v>
      </c>
      <c r="Q22" s="23" t="s">
        <v>88</v>
      </c>
      <c r="R22" s="24">
        <f t="shared" si="2"/>
        <v>15</v>
      </c>
      <c r="S22" s="23" t="s">
        <v>89</v>
      </c>
      <c r="T22" s="24">
        <f t="shared" si="3"/>
        <v>15</v>
      </c>
      <c r="U22" s="23" t="s">
        <v>90</v>
      </c>
      <c r="V22" s="24">
        <f t="shared" si="4"/>
        <v>15</v>
      </c>
      <c r="W22" s="23" t="s">
        <v>91</v>
      </c>
      <c r="X22" s="24">
        <f t="shared" si="5"/>
        <v>15</v>
      </c>
      <c r="Y22" s="23" t="s">
        <v>92</v>
      </c>
      <c r="Z22" s="24">
        <f t="shared" si="6"/>
        <v>10</v>
      </c>
      <c r="AA22" s="25">
        <f t="shared" si="7"/>
        <v>100</v>
      </c>
      <c r="AB22" s="26" t="str">
        <f t="shared" si="18"/>
        <v>Fuerte</v>
      </c>
      <c r="AC22" s="27" t="s">
        <v>93</v>
      </c>
      <c r="AD22" s="26" t="str">
        <f t="shared" si="8"/>
        <v>Fuerte</v>
      </c>
      <c r="AE22" s="26" t="str">
        <f t="shared" si="9"/>
        <v>FuerteFuerte</v>
      </c>
      <c r="AF22" s="26" t="str">
        <f>IFERROR(VLOOKUP(AE22,[1]PARAMETROS!$BH$2:$BJ$10,3,FALSE),"")</f>
        <v>Fuerte</v>
      </c>
      <c r="AG22" s="26">
        <f t="shared" si="10"/>
        <v>100</v>
      </c>
      <c r="AH22" s="26" t="str">
        <f>IFERROR(VLOOKUP(AE22,[1]PARAMETROS!$BH$2:$BJ$10,2,FALSE),"")</f>
        <v>No</v>
      </c>
      <c r="AI22" s="28">
        <f t="shared" si="11"/>
        <v>100</v>
      </c>
      <c r="AJ22" s="26" t="str">
        <f t="shared" si="12"/>
        <v>Fuerte</v>
      </c>
      <c r="AK22" s="27" t="s">
        <v>94</v>
      </c>
      <c r="AL22" s="27" t="s">
        <v>94</v>
      </c>
      <c r="AM22" s="27" t="str">
        <f t="shared" si="13"/>
        <v>FuerteDirectamenteDirectamente</v>
      </c>
      <c r="AN22" s="29">
        <f>IFERROR(VLOOKUP(AM22,[1]PARAMETROS!$BD$1:$BG$9,2,FALSE),0)</f>
        <v>2</v>
      </c>
      <c r="AO22" s="29">
        <f>IF(E22&lt;&gt;"8. Corrupción",IFERROR(VLOOKUP(AM22,[1]PARAMETROS!$BD$1:$BG$9,3,FALSE),0),0)</f>
        <v>2</v>
      </c>
      <c r="AP22" s="30">
        <f t="shared" si="14"/>
        <v>1</v>
      </c>
      <c r="AQ22" s="30">
        <f t="shared" si="15"/>
        <v>1</v>
      </c>
      <c r="AR22" s="21" t="str">
        <f t="shared" si="16"/>
        <v>Baja</v>
      </c>
      <c r="AS22" s="31" t="s">
        <v>95</v>
      </c>
      <c r="AT22" s="20" t="s">
        <v>174</v>
      </c>
      <c r="AU22" s="20" t="s">
        <v>175</v>
      </c>
      <c r="AV22" s="20" t="s">
        <v>176</v>
      </c>
      <c r="AW22" s="20" t="s">
        <v>168</v>
      </c>
      <c r="AX22" s="32">
        <v>44200</v>
      </c>
      <c r="AY22" s="32">
        <v>44561</v>
      </c>
      <c r="AZ22" s="19"/>
      <c r="BA22" s="19"/>
      <c r="BB22" s="19"/>
      <c r="BC22" s="19"/>
      <c r="BD22" s="19"/>
    </row>
    <row r="23" spans="1:56" ht="153.75" hidden="1" customHeight="1" x14ac:dyDescent="0.2">
      <c r="A23" s="19" t="s">
        <v>177</v>
      </c>
      <c r="B23" s="19"/>
      <c r="C23" s="19" t="s">
        <v>160</v>
      </c>
      <c r="D23" s="19" t="s">
        <v>178</v>
      </c>
      <c r="E23" s="19" t="s">
        <v>119</v>
      </c>
      <c r="F23" s="20" t="s">
        <v>179</v>
      </c>
      <c r="G23" s="20" t="s">
        <v>180</v>
      </c>
      <c r="H23" s="19">
        <v>1</v>
      </c>
      <c r="I23" s="19">
        <v>2</v>
      </c>
      <c r="J23" s="21" t="str">
        <f t="shared" si="17"/>
        <v>Baja</v>
      </c>
      <c r="K23" s="22" t="s">
        <v>122</v>
      </c>
      <c r="L23" s="22" t="s">
        <v>181</v>
      </c>
      <c r="M23" s="23" t="s">
        <v>86</v>
      </c>
      <c r="N23" s="24">
        <f t="shared" si="0"/>
        <v>15</v>
      </c>
      <c r="O23" s="23" t="s">
        <v>87</v>
      </c>
      <c r="P23" s="24">
        <f t="shared" si="1"/>
        <v>15</v>
      </c>
      <c r="Q23" s="23" t="s">
        <v>88</v>
      </c>
      <c r="R23" s="24">
        <f t="shared" si="2"/>
        <v>15</v>
      </c>
      <c r="S23" s="23" t="s">
        <v>89</v>
      </c>
      <c r="T23" s="24">
        <f t="shared" si="3"/>
        <v>15</v>
      </c>
      <c r="U23" s="23" t="s">
        <v>90</v>
      </c>
      <c r="V23" s="24">
        <f t="shared" si="4"/>
        <v>15</v>
      </c>
      <c r="W23" s="23" t="s">
        <v>91</v>
      </c>
      <c r="X23" s="24">
        <f t="shared" si="5"/>
        <v>15</v>
      </c>
      <c r="Y23" s="23" t="s">
        <v>92</v>
      </c>
      <c r="Z23" s="24">
        <f t="shared" si="6"/>
        <v>10</v>
      </c>
      <c r="AA23" s="25">
        <f t="shared" si="7"/>
        <v>100</v>
      </c>
      <c r="AB23" s="26" t="str">
        <f t="shared" si="18"/>
        <v>Fuerte</v>
      </c>
      <c r="AC23" s="27" t="s">
        <v>93</v>
      </c>
      <c r="AD23" s="26" t="str">
        <f t="shared" si="8"/>
        <v>Fuerte</v>
      </c>
      <c r="AE23" s="26" t="str">
        <f t="shared" si="9"/>
        <v>FuerteFuerte</v>
      </c>
      <c r="AF23" s="26" t="str">
        <f>IFERROR(VLOOKUP(AE23,[1]PARAMETROS!$BH$2:$BJ$10,3,FALSE),"")</f>
        <v>Fuerte</v>
      </c>
      <c r="AG23" s="26">
        <f t="shared" si="10"/>
        <v>100</v>
      </c>
      <c r="AH23" s="26" t="str">
        <f>IFERROR(VLOOKUP(AE23,[1]PARAMETROS!$BH$2:$BJ$10,2,FALSE),"")</f>
        <v>No</v>
      </c>
      <c r="AI23" s="28">
        <f t="shared" si="11"/>
        <v>100</v>
      </c>
      <c r="AJ23" s="26" t="str">
        <f t="shared" si="12"/>
        <v>Fuerte</v>
      </c>
      <c r="AK23" s="27" t="s">
        <v>94</v>
      </c>
      <c r="AL23" s="27" t="s">
        <v>94</v>
      </c>
      <c r="AM23" s="27" t="str">
        <f t="shared" si="13"/>
        <v>FuerteDirectamenteDirectamente</v>
      </c>
      <c r="AN23" s="29">
        <f>IFERROR(VLOOKUP(AM23,[1]PARAMETROS!$BD$1:$BG$9,2,FALSE),0)</f>
        <v>2</v>
      </c>
      <c r="AO23" s="29">
        <f>IF(E23&lt;&gt;"8. Corrupción",IFERROR(VLOOKUP(AM23,[1]PARAMETROS!$BD$1:$BG$9,3,FALSE),0),0)</f>
        <v>2</v>
      </c>
      <c r="AP23" s="30">
        <f t="shared" si="14"/>
        <v>1</v>
      </c>
      <c r="AQ23" s="30">
        <f t="shared" si="15"/>
        <v>1</v>
      </c>
      <c r="AR23" s="21" t="str">
        <f t="shared" si="16"/>
        <v>Baja</v>
      </c>
      <c r="AS23" s="31" t="s">
        <v>95</v>
      </c>
      <c r="AT23" s="20" t="s">
        <v>182</v>
      </c>
      <c r="AU23" s="20" t="s">
        <v>183</v>
      </c>
      <c r="AV23" s="20" t="s">
        <v>167</v>
      </c>
      <c r="AW23" s="20" t="s">
        <v>184</v>
      </c>
      <c r="AX23" s="32">
        <v>44200</v>
      </c>
      <c r="AY23" s="32">
        <v>44561</v>
      </c>
      <c r="AZ23" s="19"/>
      <c r="BA23" s="19"/>
      <c r="BB23" s="19"/>
      <c r="BC23" s="19"/>
      <c r="BD23" s="19"/>
    </row>
    <row r="24" spans="1:56" ht="345.75" customHeight="1" x14ac:dyDescent="0.2">
      <c r="A24" s="19"/>
      <c r="B24" s="19" t="s">
        <v>129</v>
      </c>
      <c r="C24" s="19" t="s">
        <v>160</v>
      </c>
      <c r="D24" s="19" t="s">
        <v>185</v>
      </c>
      <c r="E24" s="19" t="s">
        <v>132</v>
      </c>
      <c r="F24" s="20" t="s">
        <v>186</v>
      </c>
      <c r="G24" s="20" t="s">
        <v>187</v>
      </c>
      <c r="H24" s="19">
        <v>2</v>
      </c>
      <c r="I24" s="19">
        <v>3</v>
      </c>
      <c r="J24" s="21" t="str">
        <f t="shared" si="17"/>
        <v>Moderada</v>
      </c>
      <c r="K24" s="22" t="s">
        <v>122</v>
      </c>
      <c r="L24" s="22" t="s">
        <v>188</v>
      </c>
      <c r="M24" s="23" t="s">
        <v>86</v>
      </c>
      <c r="N24" s="24">
        <f t="shared" si="0"/>
        <v>15</v>
      </c>
      <c r="O24" s="23" t="s">
        <v>87</v>
      </c>
      <c r="P24" s="24">
        <f t="shared" si="1"/>
        <v>15</v>
      </c>
      <c r="Q24" s="23" t="s">
        <v>88</v>
      </c>
      <c r="R24" s="24">
        <f t="shared" si="2"/>
        <v>15</v>
      </c>
      <c r="S24" s="23" t="s">
        <v>89</v>
      </c>
      <c r="T24" s="24">
        <f t="shared" si="3"/>
        <v>15</v>
      </c>
      <c r="U24" s="23" t="s">
        <v>90</v>
      </c>
      <c r="V24" s="24">
        <f t="shared" si="4"/>
        <v>15</v>
      </c>
      <c r="W24" s="23" t="s">
        <v>91</v>
      </c>
      <c r="X24" s="24">
        <f t="shared" si="5"/>
        <v>15</v>
      </c>
      <c r="Y24" s="23" t="s">
        <v>92</v>
      </c>
      <c r="Z24" s="24">
        <f t="shared" si="6"/>
        <v>10</v>
      </c>
      <c r="AA24" s="25">
        <f t="shared" si="7"/>
        <v>100</v>
      </c>
      <c r="AB24" s="26" t="str">
        <f t="shared" si="18"/>
        <v>Fuerte</v>
      </c>
      <c r="AC24" s="27" t="s">
        <v>93</v>
      </c>
      <c r="AD24" s="26" t="str">
        <f t="shared" si="8"/>
        <v>Fuerte</v>
      </c>
      <c r="AE24" s="26" t="str">
        <f t="shared" si="9"/>
        <v>FuerteFuerte</v>
      </c>
      <c r="AF24" s="26" t="str">
        <f>IFERROR(VLOOKUP(AE24,[1]PARAMETROS!$BH$2:$BJ$10,3,FALSE),"")</f>
        <v>Fuerte</v>
      </c>
      <c r="AG24" s="26">
        <f t="shared" si="10"/>
        <v>100</v>
      </c>
      <c r="AH24" s="26" t="str">
        <f>IFERROR(VLOOKUP(AE24,[1]PARAMETROS!$BH$2:$BJ$10,2,FALSE),"")</f>
        <v>No</v>
      </c>
      <c r="AI24" s="28">
        <f t="shared" si="11"/>
        <v>100</v>
      </c>
      <c r="AJ24" s="26" t="str">
        <f t="shared" si="12"/>
        <v>Fuerte</v>
      </c>
      <c r="AK24" s="27" t="s">
        <v>94</v>
      </c>
      <c r="AL24" s="27" t="s">
        <v>94</v>
      </c>
      <c r="AM24" s="27" t="str">
        <f t="shared" si="13"/>
        <v>FuerteDirectamenteDirectamente</v>
      </c>
      <c r="AN24" s="29">
        <f>IFERROR(VLOOKUP(AM24,[1]PARAMETROS!$BD$1:$BG$9,2,FALSE),0)</f>
        <v>2</v>
      </c>
      <c r="AO24" s="29">
        <f>IF(E24&lt;&gt;"8. Corrupción",IFERROR(VLOOKUP(AM24,[1]PARAMETROS!$BD$1:$BG$9,3,FALSE),0),0)</f>
        <v>0</v>
      </c>
      <c r="AP24" s="30">
        <f t="shared" si="14"/>
        <v>1</v>
      </c>
      <c r="AQ24" s="30">
        <f t="shared" si="15"/>
        <v>3</v>
      </c>
      <c r="AR24" s="21" t="str">
        <f t="shared" si="16"/>
        <v>Moderada</v>
      </c>
      <c r="AS24" s="31" t="s">
        <v>95</v>
      </c>
      <c r="AT24" s="20" t="s">
        <v>189</v>
      </c>
      <c r="AU24" s="20" t="s">
        <v>190</v>
      </c>
      <c r="AV24" s="20" t="s">
        <v>176</v>
      </c>
      <c r="AW24" s="20" t="s">
        <v>191</v>
      </c>
      <c r="AX24" s="32">
        <v>44200</v>
      </c>
      <c r="AY24" s="32">
        <v>44561</v>
      </c>
      <c r="AZ24" s="19"/>
      <c r="BA24" s="19"/>
      <c r="BB24" s="19"/>
      <c r="BC24" s="19"/>
      <c r="BD24" s="19"/>
    </row>
    <row r="25" spans="1:56" ht="127.5" hidden="1" x14ac:dyDescent="0.2">
      <c r="A25" s="43"/>
      <c r="B25" s="43" t="s">
        <v>129</v>
      </c>
      <c r="C25" s="43" t="s">
        <v>192</v>
      </c>
      <c r="D25" s="43" t="s">
        <v>193</v>
      </c>
      <c r="E25" s="43" t="s">
        <v>81</v>
      </c>
      <c r="F25" s="20" t="s">
        <v>194</v>
      </c>
      <c r="G25" s="47" t="s">
        <v>195</v>
      </c>
      <c r="H25" s="43">
        <v>5</v>
      </c>
      <c r="I25" s="43">
        <v>2</v>
      </c>
      <c r="J25" s="44" t="str">
        <f t="shared" si="17"/>
        <v>Alta</v>
      </c>
      <c r="K25" s="22" t="s">
        <v>196</v>
      </c>
      <c r="L25" s="22" t="s">
        <v>197</v>
      </c>
      <c r="M25" s="23" t="s">
        <v>86</v>
      </c>
      <c r="N25" s="24">
        <f t="shared" si="0"/>
        <v>15</v>
      </c>
      <c r="O25" s="23" t="s">
        <v>87</v>
      </c>
      <c r="P25" s="24">
        <f t="shared" si="1"/>
        <v>15</v>
      </c>
      <c r="Q25" s="23" t="s">
        <v>88</v>
      </c>
      <c r="R25" s="24">
        <f t="shared" si="2"/>
        <v>15</v>
      </c>
      <c r="S25" s="23" t="s">
        <v>89</v>
      </c>
      <c r="T25" s="24">
        <f t="shared" si="3"/>
        <v>15</v>
      </c>
      <c r="U25" s="23" t="s">
        <v>90</v>
      </c>
      <c r="V25" s="24">
        <f t="shared" si="4"/>
        <v>15</v>
      </c>
      <c r="W25" s="23" t="s">
        <v>91</v>
      </c>
      <c r="X25" s="24">
        <f t="shared" si="5"/>
        <v>15</v>
      </c>
      <c r="Y25" s="23" t="s">
        <v>92</v>
      </c>
      <c r="Z25" s="24">
        <f t="shared" si="6"/>
        <v>10</v>
      </c>
      <c r="AA25" s="25">
        <f t="shared" si="7"/>
        <v>100</v>
      </c>
      <c r="AB25" s="26" t="str">
        <f t="shared" si="18"/>
        <v>Fuerte</v>
      </c>
      <c r="AC25" s="27" t="s">
        <v>93</v>
      </c>
      <c r="AD25" s="26" t="str">
        <f t="shared" si="8"/>
        <v>Fuerte</v>
      </c>
      <c r="AE25" s="26" t="str">
        <f t="shared" si="9"/>
        <v>FuerteFuerte</v>
      </c>
      <c r="AF25" s="26" t="str">
        <f>IFERROR(VLOOKUP(AE25,[1]PARAMETROS!$BH$2:$BJ$10,3,FALSE),"")</f>
        <v>Fuerte</v>
      </c>
      <c r="AG25" s="26">
        <f t="shared" si="10"/>
        <v>100</v>
      </c>
      <c r="AH25" s="26" t="str">
        <f>IFERROR(VLOOKUP(AE25,[1]PARAMETROS!$BH$2:$BJ$10,2,FALSE),"")</f>
        <v>No</v>
      </c>
      <c r="AI25" s="28">
        <f>IFERROR(AVERAGE(AG25:AG25),0)</f>
        <v>100</v>
      </c>
      <c r="AJ25" s="26" t="str">
        <f t="shared" si="12"/>
        <v>Fuerte</v>
      </c>
      <c r="AK25" s="27" t="s">
        <v>94</v>
      </c>
      <c r="AL25" s="27" t="s">
        <v>94</v>
      </c>
      <c r="AM25" s="27" t="str">
        <f t="shared" si="13"/>
        <v>FuerteDirectamenteDirectamente</v>
      </c>
      <c r="AN25" s="29">
        <f>IFERROR(VLOOKUP(AM25,[1]PARAMETROS!$BD$1:$BG$9,2,FALSE),0)</f>
        <v>2</v>
      </c>
      <c r="AO25" s="29">
        <f>IF(E25&lt;&gt;"8. Corrupción",IFERROR(VLOOKUP(AM25,[1]PARAMETROS!$BD$1:$BG$9,3,FALSE),0),0)</f>
        <v>2</v>
      </c>
      <c r="AP25" s="45">
        <f t="shared" si="14"/>
        <v>3</v>
      </c>
      <c r="AQ25" s="45">
        <f t="shared" si="15"/>
        <v>1</v>
      </c>
      <c r="AR25" s="44" t="str">
        <f t="shared" si="16"/>
        <v>Baja</v>
      </c>
      <c r="AS25" s="46" t="s">
        <v>95</v>
      </c>
      <c r="AT25" s="20" t="s">
        <v>198</v>
      </c>
      <c r="AU25" s="47" t="s">
        <v>199</v>
      </c>
      <c r="AV25" s="47" t="s">
        <v>200</v>
      </c>
      <c r="AW25" s="47" t="s">
        <v>201</v>
      </c>
      <c r="AX25" s="53">
        <v>44231</v>
      </c>
      <c r="AY25" s="48">
        <v>44561</v>
      </c>
      <c r="AZ25" s="43"/>
      <c r="BA25" s="43"/>
      <c r="BB25" s="43"/>
      <c r="BC25" s="43"/>
      <c r="BD25" s="43"/>
    </row>
    <row r="26" spans="1:56" ht="101.25" hidden="1" customHeight="1" x14ac:dyDescent="0.2">
      <c r="A26" s="43"/>
      <c r="B26" s="43"/>
      <c r="C26" s="43"/>
      <c r="D26" s="43"/>
      <c r="E26" s="43"/>
      <c r="F26" s="20" t="s">
        <v>202</v>
      </c>
      <c r="G26" s="47"/>
      <c r="H26" s="43"/>
      <c r="I26" s="43"/>
      <c r="J26" s="44"/>
      <c r="K26" s="22" t="s">
        <v>196</v>
      </c>
      <c r="L26" s="34" t="s">
        <v>203</v>
      </c>
      <c r="M26" s="23" t="s">
        <v>86</v>
      </c>
      <c r="N26" s="24">
        <f t="shared" si="0"/>
        <v>15</v>
      </c>
      <c r="O26" s="23" t="s">
        <v>87</v>
      </c>
      <c r="P26" s="24">
        <f t="shared" si="1"/>
        <v>15</v>
      </c>
      <c r="Q26" s="23" t="s">
        <v>88</v>
      </c>
      <c r="R26" s="24">
        <f t="shared" si="2"/>
        <v>15</v>
      </c>
      <c r="S26" s="23" t="s">
        <v>89</v>
      </c>
      <c r="T26" s="24">
        <f t="shared" si="3"/>
        <v>15</v>
      </c>
      <c r="U26" s="23" t="s">
        <v>90</v>
      </c>
      <c r="V26" s="24">
        <f t="shared" si="4"/>
        <v>15</v>
      </c>
      <c r="W26" s="23" t="s">
        <v>91</v>
      </c>
      <c r="X26" s="24">
        <f t="shared" si="5"/>
        <v>15</v>
      </c>
      <c r="Y26" s="23" t="s">
        <v>92</v>
      </c>
      <c r="Z26" s="24">
        <f t="shared" si="6"/>
        <v>10</v>
      </c>
      <c r="AA26" s="25">
        <f t="shared" si="7"/>
        <v>100</v>
      </c>
      <c r="AB26" s="26" t="str">
        <f t="shared" si="18"/>
        <v>Fuerte</v>
      </c>
      <c r="AC26" s="27" t="s">
        <v>93</v>
      </c>
      <c r="AD26" s="26" t="str">
        <f t="shared" si="8"/>
        <v>Fuerte</v>
      </c>
      <c r="AE26" s="26" t="str">
        <f t="shared" si="9"/>
        <v>FuerteFuerte</v>
      </c>
      <c r="AF26" s="26" t="str">
        <f>IFERROR(VLOOKUP(AE26,[1]PARAMETROS!$BH$2:$BJ$10,3,FALSE),"")</f>
        <v>Fuerte</v>
      </c>
      <c r="AG26" s="26">
        <f t="shared" si="10"/>
        <v>100</v>
      </c>
      <c r="AH26" s="26" t="str">
        <f>IFERROR(VLOOKUP(AE26,[1]PARAMETROS!$BH$2:$BJ$10,2,FALSE),"")</f>
        <v>No</v>
      </c>
      <c r="AI26" s="28">
        <f>IFERROR(AVERAGE(AG26:AG26),0)</f>
        <v>100</v>
      </c>
      <c r="AJ26" s="26" t="str">
        <f t="shared" si="12"/>
        <v>Fuerte</v>
      </c>
      <c r="AK26" s="27" t="s">
        <v>94</v>
      </c>
      <c r="AL26" s="27" t="s">
        <v>94</v>
      </c>
      <c r="AM26" s="27" t="str">
        <f t="shared" si="13"/>
        <v>FuerteDirectamenteDirectamente</v>
      </c>
      <c r="AN26" s="29">
        <f>IFERROR(VLOOKUP(AM26,[1]PARAMETROS!$BD$1:$BG$9,2,FALSE),0)</f>
        <v>2</v>
      </c>
      <c r="AO26" s="29">
        <f>IF(E26&lt;&gt;"8. Corrupción",IFERROR(VLOOKUP(AM26,[1]PARAMETROS!$BD$1:$BG$9,3,FALSE),0),0)</f>
        <v>2</v>
      </c>
      <c r="AP26" s="45"/>
      <c r="AQ26" s="45"/>
      <c r="AR26" s="44"/>
      <c r="AS26" s="46"/>
      <c r="AT26" s="20" t="s">
        <v>204</v>
      </c>
      <c r="AU26" s="47"/>
      <c r="AV26" s="47"/>
      <c r="AW26" s="47"/>
      <c r="AX26" s="54"/>
      <c r="AY26" s="43"/>
      <c r="AZ26" s="43"/>
      <c r="BA26" s="43"/>
      <c r="BB26" s="43"/>
      <c r="BC26" s="43"/>
      <c r="BD26" s="43"/>
    </row>
    <row r="27" spans="1:56" ht="133.5" customHeight="1" x14ac:dyDescent="0.2">
      <c r="A27" s="19"/>
      <c r="B27" s="19" t="s">
        <v>129</v>
      </c>
      <c r="C27" s="19" t="s">
        <v>192</v>
      </c>
      <c r="D27" s="19" t="s">
        <v>205</v>
      </c>
      <c r="E27" s="19" t="s">
        <v>132</v>
      </c>
      <c r="F27" s="20" t="s">
        <v>206</v>
      </c>
      <c r="G27" s="20" t="s">
        <v>207</v>
      </c>
      <c r="H27" s="19">
        <v>2</v>
      </c>
      <c r="I27" s="19">
        <v>4</v>
      </c>
      <c r="J27" s="21" t="str">
        <f>IF(E27="8. Corrupción",IF(OR(AND(H27=1,I27=5),AND(H27=2,I27=5),AND(H27=3,I27=4),(H27+I27&gt;=8)),"Extrema",IF(OR(AND(H27=1,I27=4),AND(H27=2,I27=4),AND(H27=4,I27=3),AND(H27=3,I27=3)),"Alta",IF(OR(AND(H27=1,I27=3),AND(H27=2,I27=3)),"Moderada","No aplica para Corrupción"))),IF(H27+I27=0,"",IF(OR(AND(H27=3,I27=4),(AND(H27=2,I27=5)),(AND(H27=1,I27=5))),"Extrema",IF(OR(AND(H27=3,I27=1),(AND(H27=2,I27=2))),"Baja",IF(OR(AND(H27=4,I27=1),AND(H27=3,I27=2),AND(H27=2,I27=3),AND(H27=1,I27=3)),"Moderada",IF(H27+I27&gt;=8,"Extrema",IF(H27+I27&lt;4,"Baja",IF(H27+I27&gt;=6,"Alta","Alta"))))))))</f>
        <v>Alta</v>
      </c>
      <c r="K27" s="22" t="s">
        <v>84</v>
      </c>
      <c r="L27" s="22" t="s">
        <v>208</v>
      </c>
      <c r="M27" s="23" t="s">
        <v>86</v>
      </c>
      <c r="N27" s="35"/>
      <c r="O27" s="23" t="s">
        <v>87</v>
      </c>
      <c r="P27" s="24">
        <f t="shared" si="1"/>
        <v>15</v>
      </c>
      <c r="Q27" s="23" t="s">
        <v>88</v>
      </c>
      <c r="R27" s="24">
        <f t="shared" si="2"/>
        <v>15</v>
      </c>
      <c r="S27" s="23" t="s">
        <v>89</v>
      </c>
      <c r="T27" s="24">
        <f t="shared" si="3"/>
        <v>15</v>
      </c>
      <c r="U27" s="23" t="s">
        <v>90</v>
      </c>
      <c r="V27" s="24">
        <f t="shared" si="4"/>
        <v>15</v>
      </c>
      <c r="W27" s="23" t="s">
        <v>91</v>
      </c>
      <c r="X27" s="24">
        <f t="shared" si="5"/>
        <v>15</v>
      </c>
      <c r="Y27" s="23" t="s">
        <v>92</v>
      </c>
      <c r="Z27" s="24">
        <f t="shared" si="6"/>
        <v>10</v>
      </c>
      <c r="AA27" s="25">
        <f t="shared" si="7"/>
        <v>85</v>
      </c>
      <c r="AB27" s="26" t="str">
        <f t="shared" si="18"/>
        <v>Débil</v>
      </c>
      <c r="AC27" s="27" t="s">
        <v>93</v>
      </c>
      <c r="AD27" s="26" t="str">
        <f t="shared" si="8"/>
        <v>Fuerte</v>
      </c>
      <c r="AE27" s="26" t="str">
        <f t="shared" si="9"/>
        <v>DébilFuerte</v>
      </c>
      <c r="AF27" s="26" t="str">
        <f>IFERROR(VLOOKUP(AE27,[1]PARAMETROS!$BH$2:$BJ$10,3,FALSE),"")</f>
        <v>Débil</v>
      </c>
      <c r="AG27" s="26">
        <f t="shared" si="10"/>
        <v>0</v>
      </c>
      <c r="AH27" s="26" t="str">
        <f>IFERROR(VLOOKUP(AE27,[1]PARAMETROS!$BH$2:$BJ$10,2,FALSE),"")</f>
        <v>Sí</v>
      </c>
      <c r="AI27" s="28">
        <f>IFERROR(AVERAGE(AG27:AG27),0)</f>
        <v>0</v>
      </c>
      <c r="AJ27" s="26" t="str">
        <f t="shared" si="12"/>
        <v>Débil</v>
      </c>
      <c r="AK27" s="27" t="s">
        <v>94</v>
      </c>
      <c r="AL27" s="27" t="s">
        <v>94</v>
      </c>
      <c r="AM27" s="27" t="str">
        <f t="shared" si="13"/>
        <v>DébilDirectamenteDirectamente</v>
      </c>
      <c r="AN27" s="29">
        <f>IFERROR(VLOOKUP(AM27,[2]PARAMETROS!$BD$1:$BG$9,2,FALSE),0)</f>
        <v>0</v>
      </c>
      <c r="AO27" s="29">
        <f>IF(E27&lt;&gt;"8. Corrupción",IFERROR(VLOOKUP(AM27,[1]PARAMETROS!$BD$1:$BG$9,3,FALSE),0),0)</f>
        <v>0</v>
      </c>
      <c r="AP27" s="30">
        <f>IF(H27 ="",0,IF(H27-AN27&lt;=0,1,H27-AN27))</f>
        <v>2</v>
      </c>
      <c r="AQ27" s="30">
        <f>IF(E27&lt;&gt;"8. Corrupción",IF(I27="",0,IF(I27-AO27=0,1,I27-AO27)),I27)</f>
        <v>4</v>
      </c>
      <c r="AR27" s="21" t="str">
        <f>IF(E27="8. Corrupción",IF(OR(AND(AP27=1,AQ27=5),AND(AP27=2,AQ27=5),AND(AP27=3,AQ27=4),(AP27+AQ27&gt;=8)),"Extrema",IF(OR(AND(AP27=1,AQ27=4),AND(AP27=2,AQ27=4),AND(AP27=4,AQ27=3),AND(AP27=3,AQ27=3)),"Alta",IF(OR(AND(AP27=1,AQ27=3),AND(AP27=2,AQ27=3)),"Moderada","No aplica para Corrupción"))),IF(AP27+AQ27=0,"",IF(OR(AND(AP27=3,AQ27=4),(AND(AP27=2,AQ27=5)),(AND(AP27=1,AQ27=5))),"Extrema",IF(OR(AND(AP27=3,AQ27=1),(AND(AP27=2,AQ27=2))),"Baja",IF(OR(AND(AP27=4,AQ27=1),AND(AP27=3,AQ27=2),AND(AP27=2,AQ27=3),AND(AP27=1,AQ27=3)),"Moderada",IF(AP27+AQ27&gt;=8,"Extrema",IF(AP27+AQ27&lt;4,"Baja",IF(AP27+AQ27&gt;=6,"Alta","Alta"))))))))</f>
        <v>Alta</v>
      </c>
      <c r="AS27" s="31" t="s">
        <v>95</v>
      </c>
      <c r="AT27" s="20" t="s">
        <v>209</v>
      </c>
      <c r="AU27" s="20" t="s">
        <v>210</v>
      </c>
      <c r="AV27" s="20" t="s">
        <v>200</v>
      </c>
      <c r="AW27" s="20" t="s">
        <v>211</v>
      </c>
      <c r="AX27" s="32">
        <v>44200</v>
      </c>
      <c r="AY27" s="32">
        <v>44561</v>
      </c>
      <c r="AZ27" s="19"/>
      <c r="BA27" s="19"/>
      <c r="BB27" s="19"/>
      <c r="BC27" s="19"/>
      <c r="BD27" s="19"/>
    </row>
    <row r="28" spans="1:56" ht="154.5" hidden="1" customHeight="1" x14ac:dyDescent="0.2">
      <c r="A28" s="18" t="s">
        <v>212</v>
      </c>
      <c r="B28" s="19" t="s">
        <v>78</v>
      </c>
      <c r="C28" s="19" t="s">
        <v>213</v>
      </c>
      <c r="D28" s="19" t="s">
        <v>214</v>
      </c>
      <c r="E28" s="19" t="s">
        <v>81</v>
      </c>
      <c r="F28" s="20" t="s">
        <v>215</v>
      </c>
      <c r="G28" s="20" t="s">
        <v>216</v>
      </c>
      <c r="H28" s="19">
        <v>2</v>
      </c>
      <c r="I28" s="19">
        <v>2</v>
      </c>
      <c r="J28" s="21" t="str">
        <f>IF(E28="8. Corrupción",IF(OR(AND(H28=1,I28=5),AND(H28=2,I28=5),AND(H28=3,I28=4),(H28+I28&gt;=8)),"Extrema",IF(OR(AND(H28=1,I28=4),AND(H28=2,I28=4),AND(H28=4,I28=3),AND(H28=3,I28=3)),"Alta",IF(OR(AND(H28=1,I28=3),AND(H28=2,I28=3)),"Moderada","Error - para riesgo de Corrupción el Impacto aplica desde 3"))),IF(H28+I28=0,"",IF(OR(AND(H28=3,I28=4),(AND(H28=2,I28=5)),(AND(H28=1,I28=5))),"Extrema",IF(OR(AND(H28=3,I28=1),(AND(H28=2,I28=2))),"Baja",IF(OR(AND(H28=4,I28=1),AND(H28=3,I28=2),AND(H28=2,I28=3),AND(H28=1,I28=3)),"Moderada",IF(H28+I28&gt;=8,"Extrema",IF(H28+I28&lt;4,"Baja",IF(H28+I28&gt;=6,"Alta","Alta"))))))))</f>
        <v>Baja</v>
      </c>
      <c r="K28" s="22" t="s">
        <v>112</v>
      </c>
      <c r="L28" s="22" t="s">
        <v>217</v>
      </c>
      <c r="M28" s="23" t="s">
        <v>86</v>
      </c>
      <c r="N28" s="24">
        <f>IF(M28="Asignado",15,0)</f>
        <v>15</v>
      </c>
      <c r="O28" s="23" t="s">
        <v>87</v>
      </c>
      <c r="P28" s="24">
        <f>IF(O28="Adecuado",15,0)</f>
        <v>15</v>
      </c>
      <c r="Q28" s="23" t="s">
        <v>88</v>
      </c>
      <c r="R28" s="24">
        <f>IF(Q28="Oportuna",15,0)</f>
        <v>15</v>
      </c>
      <c r="S28" s="23" t="s">
        <v>89</v>
      </c>
      <c r="T28" s="24">
        <f>IF(S28="Prevenir",15,IF(S28="Detectar",10,0))</f>
        <v>15</v>
      </c>
      <c r="U28" s="23" t="s">
        <v>90</v>
      </c>
      <c r="V28" s="24">
        <f>IF(U28="Confiable",15,0)</f>
        <v>15</v>
      </c>
      <c r="W28" s="23" t="s">
        <v>91</v>
      </c>
      <c r="X28" s="24">
        <f>IF(W28="Se investigan y resuelven oportunamente",15,0)</f>
        <v>15</v>
      </c>
      <c r="Y28" s="23" t="s">
        <v>92</v>
      </c>
      <c r="Z28" s="24">
        <f t="shared" si="6"/>
        <v>10</v>
      </c>
      <c r="AA28" s="25">
        <f t="shared" si="7"/>
        <v>100</v>
      </c>
      <c r="AB28" s="26" t="str">
        <f>IF(AA28&gt;=96,"Fuerte",IF(AA28&gt;=86,"Moderado",IF(AA28&gt;=0,"Débil","")))</f>
        <v>Fuerte</v>
      </c>
      <c r="AC28" s="27" t="s">
        <v>93</v>
      </c>
      <c r="AD28" s="26" t="str">
        <f>IF(AC28="Siempre se ejecuta","Fuerte",IF(AC28="Algunas veces","Moderado",IF(AC28="no se ejecuta","Débil","")))</f>
        <v>Fuerte</v>
      </c>
      <c r="AE28" s="26" t="str">
        <f t="shared" si="9"/>
        <v>FuerteFuerte</v>
      </c>
      <c r="AF28" s="26" t="str">
        <f>IFERROR(VLOOKUP(AE28,[2]PARAMETROS!$BH$2:$BJ$10,3,FALSE),"")</f>
        <v>Fuerte</v>
      </c>
      <c r="AG28" s="26">
        <f t="shared" si="10"/>
        <v>100</v>
      </c>
      <c r="AH28" s="26" t="str">
        <f>IFERROR(VLOOKUP(AE28,[2]PARAMETROS!$BH$2:$BJ$10,2,FALSE),"")</f>
        <v>No</v>
      </c>
      <c r="AI28" s="28">
        <f>IFERROR(AVERAGE(AG28:AG28),0)</f>
        <v>100</v>
      </c>
      <c r="AJ28" s="26" t="str">
        <f>IF(AI28&gt;=100,"Fuerte",IF(AI28&gt;=50,"Moderado",IF(AI28&gt;=0,"Débil","")))</f>
        <v>Fuerte</v>
      </c>
      <c r="AK28" s="27" t="s">
        <v>94</v>
      </c>
      <c r="AL28" s="27" t="s">
        <v>218</v>
      </c>
      <c r="AM28" s="27" t="str">
        <f t="shared" si="13"/>
        <v>FuerteDirectamenteIndirectamente</v>
      </c>
      <c r="AN28" s="29">
        <f>IFERROR(VLOOKUP(AM28,[2]PARAMETROS!$BD$1:$BG$9,2,FALSE),0)</f>
        <v>2</v>
      </c>
      <c r="AO28" s="29">
        <f>IF(E28&lt;&gt;"8. Corrupción",IFERROR(VLOOKUP(AM28,[2]PARAMETROS!$BD$1:$BG$9,3,FALSE),0),0)</f>
        <v>1</v>
      </c>
      <c r="AP28" s="30">
        <f>IF(H28 ="",0,IF(H28-AN28&lt;=0,1,H28-AN28))</f>
        <v>1</v>
      </c>
      <c r="AQ28" s="30">
        <f>IF(E28&lt;&gt;"8. Corrupción",IF(I28="",0,IF(I28-AO28=0,1,I28-AO28)),I28)</f>
        <v>1</v>
      </c>
      <c r="AR28" s="21" t="str">
        <f>IF(E28="8. Corrupción",IF(OR(AND(AP28=1,AQ28=5),AND(AP28=2,AQ28=5),AND(AP28=3,AQ28=4),(AP28+AQ28&gt;=8)),"Extrema",IF(OR(AND(AP28=1,AQ28=4),AND(AP28=2,AQ28=4),AND(AP28=4,AQ28=3),AND(AP28=3,AQ28=3)),"Alta",IF(OR(AND(AP28=1,AQ28=3),AND(AP28=2,AQ28=3)),"Moderada","No aplica para Corrupción"))),IF(AP28+AQ28=0,"",IF(OR(AND(AP28=3,AQ28=4),(AND(AP28=2,AQ28=5)),(AND(AP28=1,AQ28=5))),"Extrema",IF(OR(AND(AP28=3,AQ28=1),(AND(AP28=2,AQ28=2))),"Baja",IF(OR(AND(AP28=4,AQ28=1),AND(AP28=3,AQ28=2),AND(AP28=2,AQ28=3),AND(AP28=1,AQ28=3)),"Moderada",IF(AP28+AQ28&gt;=8,"Extrema",IF(AP28+AQ28&lt;4,"Baja",IF(AP28+AQ28&gt;=6,"Alta","Alta"))))))))</f>
        <v>Baja</v>
      </c>
      <c r="AS28" s="31" t="s">
        <v>95</v>
      </c>
      <c r="AT28" s="20" t="s">
        <v>219</v>
      </c>
      <c r="AU28" s="20" t="s">
        <v>220</v>
      </c>
      <c r="AV28" s="20" t="s">
        <v>221</v>
      </c>
      <c r="AW28" s="36" t="s">
        <v>222</v>
      </c>
      <c r="AX28" s="32">
        <v>44200</v>
      </c>
      <c r="AY28" s="32">
        <v>44561</v>
      </c>
      <c r="AZ28" s="19"/>
      <c r="BA28" s="19"/>
      <c r="BB28" s="19"/>
      <c r="BC28" s="19"/>
      <c r="BD28" s="19"/>
    </row>
    <row r="29" spans="1:56" ht="126.75" customHeight="1" x14ac:dyDescent="0.2">
      <c r="A29" s="43" t="s">
        <v>159</v>
      </c>
      <c r="B29" s="43" t="s">
        <v>129</v>
      </c>
      <c r="C29" s="43" t="s">
        <v>213</v>
      </c>
      <c r="D29" s="43" t="s">
        <v>223</v>
      </c>
      <c r="E29" s="43" t="s">
        <v>132</v>
      </c>
      <c r="F29" s="20" t="s">
        <v>224</v>
      </c>
      <c r="G29" s="47" t="s">
        <v>225</v>
      </c>
      <c r="H29" s="43">
        <v>1</v>
      </c>
      <c r="I29" s="43">
        <v>4</v>
      </c>
      <c r="J29" s="44" t="str">
        <f>IF(E29="8. Corrupción",IF(OR(AND(H29=1,I29=5),AND(H29=2,I29=5),AND(H29=3,I29=4),(H29+I29&gt;=8)),"Extrema",IF(OR(AND(H29=1,I29=4),AND(H29=2,I29=4),AND(H29=4,I29=3),AND(H29=3,I29=3)),"Alta",IF(OR(AND(H29=1,I29=3),AND(H29=2,I29=3)),"Moderada","No aplica para Corrupción"))),IF(H29+I29=0,"",IF(OR(AND(H29=3,I29=4),(AND(H29=2,I29=5)),(AND(H29=1,I29=5))),"Extrema",IF(OR(AND(H29=3,I29=1),(AND(H29=2,I29=2))),"Baja",IF(OR(AND(H29=4,I29=1),AND(H29=3,I29=2),AND(H29=2,I29=3),AND(H29=1,I29=3)),"Moderada",IF(H29+I29&gt;=8,"Extrema",IF(H29+I29&lt;4,"Baja",IF(H29+I29&gt;=6,"Alta","Alta"))))))))</f>
        <v>Alta</v>
      </c>
      <c r="K29" s="22" t="s">
        <v>122</v>
      </c>
      <c r="L29" s="22" t="s">
        <v>226</v>
      </c>
      <c r="M29" s="23" t="s">
        <v>86</v>
      </c>
      <c r="N29" s="24">
        <f>IF(M29="Asignado",15,0)</f>
        <v>15</v>
      </c>
      <c r="O29" s="23" t="s">
        <v>87</v>
      </c>
      <c r="P29" s="24">
        <f>IF(O29="Adecuado",15,0)</f>
        <v>15</v>
      </c>
      <c r="Q29" s="23" t="s">
        <v>88</v>
      </c>
      <c r="R29" s="24">
        <f>IF(Q29="Oportuna",15,0)</f>
        <v>15</v>
      </c>
      <c r="S29" s="23" t="s">
        <v>89</v>
      </c>
      <c r="T29" s="24">
        <f>IF(S29="Prevenir",15,IF(S29="Detectar",10,0))</f>
        <v>15</v>
      </c>
      <c r="U29" s="23" t="s">
        <v>90</v>
      </c>
      <c r="V29" s="24">
        <f>IF(U29="Confiable",15,0)</f>
        <v>15</v>
      </c>
      <c r="W29" s="23" t="s">
        <v>91</v>
      </c>
      <c r="X29" s="24">
        <f>IF(W29="Se investigan y resuelven oportunamente",15,0)</f>
        <v>15</v>
      </c>
      <c r="Y29" s="23" t="s">
        <v>92</v>
      </c>
      <c r="Z29" s="24">
        <f t="shared" si="6"/>
        <v>10</v>
      </c>
      <c r="AA29" s="25">
        <f t="shared" si="7"/>
        <v>100</v>
      </c>
      <c r="AB29" s="26" t="str">
        <f>IF(AA29&gt;=96,"Fuerte",IF(AA29&gt;=86,"Moderado",IF(AA29&gt;=0,"Débil","")))</f>
        <v>Fuerte</v>
      </c>
      <c r="AC29" s="27" t="s">
        <v>93</v>
      </c>
      <c r="AD29" s="26" t="str">
        <f>IF(AC29="Siempre se ejecuta","Fuerte",IF(AC29="Algunas veces","Moderado",IF(AC29="no se ejecuta","Débil","")))</f>
        <v>Fuerte</v>
      </c>
      <c r="AE29" s="26" t="str">
        <f t="shared" si="9"/>
        <v>FuerteFuerte</v>
      </c>
      <c r="AF29" s="26" t="str">
        <f>IFERROR(VLOOKUP(AE29,[2]PARAMETROS!$BH$2:$BJ$10,3,FALSE),"")</f>
        <v>Fuerte</v>
      </c>
      <c r="AG29" s="26">
        <f t="shared" si="10"/>
        <v>100</v>
      </c>
      <c r="AH29" s="26" t="str">
        <f>IFERROR(VLOOKUP(AE29,[2]PARAMETROS!$BH$2:$BJ$10,2,FALSE),"")</f>
        <v>No</v>
      </c>
      <c r="AI29" s="51">
        <f>IFERROR(AVERAGE(AG29:AG30),0)</f>
        <v>100</v>
      </c>
      <c r="AJ29" s="52" t="str">
        <f>IF(AI29&gt;=100,"Fuerte",IF(AI29&gt;=50,"Moderado",IF(AI29&gt;=0,"Débil","")))</f>
        <v>Fuerte</v>
      </c>
      <c r="AK29" s="49" t="s">
        <v>94</v>
      </c>
      <c r="AL29" s="49" t="s">
        <v>227</v>
      </c>
      <c r="AM29" s="49" t="str">
        <f t="shared" si="13"/>
        <v>FuerteDirectamenteNo disminuye</v>
      </c>
      <c r="AN29" s="50">
        <f>IFERROR(VLOOKUP(AM29,[2]PARAMETROS!$BD$1:$BG$9,2,FALSE),0)</f>
        <v>2</v>
      </c>
      <c r="AO29" s="50">
        <f>IF(E29&lt;&gt;"8. Corrupción",IFERROR(VLOOKUP(AM29,[2]PARAMETROS!$BD$1:$BG$9,3,FALSE),0),0)</f>
        <v>0</v>
      </c>
      <c r="AP29" s="45">
        <f>IF(H29 ="",0,IF(H29-AN29&lt;=0,1,H29-AN29))</f>
        <v>1</v>
      </c>
      <c r="AQ29" s="45">
        <f>IF(E29&lt;&gt;"8. Corrupción",IF(I29="",0,IF(I29-AO29=0,1,I29-AO29)),I29)</f>
        <v>4</v>
      </c>
      <c r="AR29" s="44" t="str">
        <f>IF(E29="8. Corrupción",IF(OR(AND(AP29=1,AQ29=5),AND(AP29=2,AQ29=5),AND(AP29=3,AQ29=4),(AP29+AQ29&gt;=8)),"Extrema",IF(OR(AND(AP29=1,AQ29=4),AND(AP29=2,AQ29=4),AND(AP29=4,AQ29=3),AND(AP29=3,AQ29=3)),"Alta",IF(OR(AND(AP29=1,AQ29=3),AND(AP29=2,AQ29=3)),"Moderada","No aplica para Corrupción"))),IF(AP29+AQ29=0,"",IF(OR(AND(AP29=3,AQ29=4),(AND(AP29=2,AQ29=5)),(AND(AP29=1,AQ29=5))),"Extrema",IF(OR(AND(AP29=3,AQ29=1),(AND(AP29=2,AQ29=2))),"Baja",IF(OR(AND(AP29=4,AQ29=1),AND(AP29=3,AQ29=2),AND(AP29=2,AQ29=3),AND(AP29=1,AQ29=3)),"Moderada",IF(AP29+AQ29&gt;=8,"Extrema",IF(AP29+AQ29&lt;4,"Baja",IF(AP29+AQ29&gt;=6,"Alta","Alta"))))))))</f>
        <v>Alta</v>
      </c>
      <c r="AS29" s="46" t="s">
        <v>95</v>
      </c>
      <c r="AT29" s="20" t="s">
        <v>228</v>
      </c>
      <c r="AU29" s="47" t="s">
        <v>229</v>
      </c>
      <c r="AV29" s="47" t="s">
        <v>221</v>
      </c>
      <c r="AW29" s="47" t="s">
        <v>230</v>
      </c>
      <c r="AX29" s="48">
        <v>44200</v>
      </c>
      <c r="AY29" s="48">
        <v>44561</v>
      </c>
      <c r="AZ29" s="43"/>
      <c r="BA29" s="43"/>
      <c r="BB29" s="43"/>
      <c r="BC29" s="43"/>
      <c r="BD29" s="43"/>
    </row>
    <row r="30" spans="1:56" ht="111" hidden="1" customHeight="1" x14ac:dyDescent="0.2">
      <c r="A30" s="43"/>
      <c r="B30" s="43"/>
      <c r="C30" s="43"/>
      <c r="D30" s="43"/>
      <c r="E30" s="43"/>
      <c r="F30" s="20" t="s">
        <v>231</v>
      </c>
      <c r="G30" s="47"/>
      <c r="H30" s="43"/>
      <c r="I30" s="43"/>
      <c r="J30" s="44"/>
      <c r="K30" s="22" t="s">
        <v>122</v>
      </c>
      <c r="L30" s="34" t="s">
        <v>232</v>
      </c>
      <c r="M30" s="23" t="s">
        <v>86</v>
      </c>
      <c r="N30" s="24">
        <f>IF(M30="Asignado",15,0)</f>
        <v>15</v>
      </c>
      <c r="O30" s="23" t="s">
        <v>87</v>
      </c>
      <c r="P30" s="24">
        <f>IF(O30="Adecuado",15,0)</f>
        <v>15</v>
      </c>
      <c r="Q30" s="23" t="s">
        <v>88</v>
      </c>
      <c r="R30" s="24">
        <f>IF(Q30="Oportuna",15,0)</f>
        <v>15</v>
      </c>
      <c r="S30" s="23" t="s">
        <v>89</v>
      </c>
      <c r="T30" s="24">
        <f>IF(S30="Prevenir",15,IF(S30="Detectar",10,0))</f>
        <v>15</v>
      </c>
      <c r="U30" s="23" t="s">
        <v>90</v>
      </c>
      <c r="V30" s="24">
        <f>IF(U30="Confiable",15,0)</f>
        <v>15</v>
      </c>
      <c r="W30" s="23" t="s">
        <v>91</v>
      </c>
      <c r="X30" s="24">
        <f>IF(W30="Se investigan y resuelven oportunamente",15,0)</f>
        <v>15</v>
      </c>
      <c r="Y30" s="23" t="s">
        <v>92</v>
      </c>
      <c r="Z30" s="24">
        <f t="shared" si="6"/>
        <v>10</v>
      </c>
      <c r="AA30" s="25">
        <f t="shared" si="7"/>
        <v>100</v>
      </c>
      <c r="AB30" s="26" t="str">
        <f>IF(AA30&gt;=96,"Fuerte",IF(AA30&gt;=86,"Moderado",IF(AA30&gt;=0,"Débil","")))</f>
        <v>Fuerte</v>
      </c>
      <c r="AC30" s="27" t="s">
        <v>93</v>
      </c>
      <c r="AD30" s="26" t="str">
        <f>IF(AC30="Siempre se ejecuta","Fuerte",IF(AC30="Algunas veces","Moderado",IF(AC30="no se ejecuta","Débil","")))</f>
        <v>Fuerte</v>
      </c>
      <c r="AE30" s="26" t="str">
        <f t="shared" si="9"/>
        <v>FuerteFuerte</v>
      </c>
      <c r="AF30" s="26" t="str">
        <f>IFERROR(VLOOKUP(AE30,[2]PARAMETROS!$BH$2:$BJ$10,3,FALSE),"")</f>
        <v>Fuerte</v>
      </c>
      <c r="AG30" s="26">
        <f t="shared" si="10"/>
        <v>100</v>
      </c>
      <c r="AH30" s="26" t="str">
        <f>IFERROR(VLOOKUP(AE30,[2]PARAMETROS!$BH$2:$BJ$10,2,FALSE),"")</f>
        <v>No</v>
      </c>
      <c r="AI30" s="51"/>
      <c r="AJ30" s="52"/>
      <c r="AK30" s="49"/>
      <c r="AL30" s="49"/>
      <c r="AM30" s="49"/>
      <c r="AN30" s="50"/>
      <c r="AO30" s="50"/>
      <c r="AP30" s="45"/>
      <c r="AQ30" s="45"/>
      <c r="AR30" s="44"/>
      <c r="AS30" s="46"/>
      <c r="AT30" s="37" t="s">
        <v>232</v>
      </c>
      <c r="AU30" s="47"/>
      <c r="AV30" s="47"/>
      <c r="AW30" s="47"/>
      <c r="AX30" s="43"/>
      <c r="AY30" s="43"/>
      <c r="AZ30" s="43"/>
      <c r="BA30" s="43"/>
      <c r="BB30" s="43"/>
      <c r="BC30" s="43"/>
      <c r="BD30" s="43"/>
    </row>
    <row r="31" spans="1:56" ht="195.75" hidden="1" customHeight="1" x14ac:dyDescent="0.2">
      <c r="A31" s="19"/>
      <c r="B31" s="19" t="s">
        <v>78</v>
      </c>
      <c r="C31" s="19" t="s">
        <v>233</v>
      </c>
      <c r="D31" s="19" t="s">
        <v>234</v>
      </c>
      <c r="E31" s="19" t="s">
        <v>170</v>
      </c>
      <c r="F31" s="20" t="s">
        <v>235</v>
      </c>
      <c r="G31" s="20" t="s">
        <v>236</v>
      </c>
      <c r="H31" s="19">
        <v>4</v>
      </c>
      <c r="I31" s="19">
        <v>3</v>
      </c>
      <c r="J31" s="21" t="str">
        <f t="shared" ref="J31:J39" si="19">IF(E31="8. Corrupción",IF(OR(AND(H31=1,I31=5),AND(H31=2,I31=5),AND(H31=3,I31=4),(H31+I31&gt;=8)),"Extrema",IF(OR(AND(H31=1,I31=4),AND(H31=2,I31=4),AND(H31=4,I31=3),AND(H31=3,I31=3)),"Alta",IF(OR(AND(H31=1,I31=3),AND(H31=2,I31=3)),"Moderada","No aplica para Corrupción"))),IF(H31+I31=0,"",IF(OR(AND(H31=3,I31=4),(AND(H31=2,I31=5)),(AND(H31=1,I31=5))),"Extrema",IF(OR(AND(H31=3,I31=1),(AND(H31=2,I31=2))),"Baja",IF(OR(AND(H31=4,I31=1),AND(H31=3,I31=2),AND(H31=2,I31=3),AND(H31=1,I31=3)),"Moderada",IF(H31+I31&gt;=8,"Extrema",IF(H31+I31&lt;4,"Baja",IF(H31+I31&gt;=6,"Alta","Alta"))))))))</f>
        <v>Alta</v>
      </c>
      <c r="K31" s="22" t="s">
        <v>237</v>
      </c>
      <c r="L31" s="22" t="s">
        <v>238</v>
      </c>
      <c r="M31" s="23" t="s">
        <v>86</v>
      </c>
      <c r="N31" s="24">
        <f t="shared" ref="N31:N48" si="20">IF(M31="Asignado",15,0)</f>
        <v>15</v>
      </c>
      <c r="O31" s="23" t="s">
        <v>87</v>
      </c>
      <c r="P31" s="24">
        <f t="shared" si="1"/>
        <v>15</v>
      </c>
      <c r="Q31" s="23" t="s">
        <v>88</v>
      </c>
      <c r="R31" s="24">
        <f t="shared" si="2"/>
        <v>15</v>
      </c>
      <c r="S31" s="23" t="s">
        <v>89</v>
      </c>
      <c r="T31" s="24">
        <f t="shared" si="3"/>
        <v>15</v>
      </c>
      <c r="U31" s="23" t="s">
        <v>90</v>
      </c>
      <c r="V31" s="24">
        <f t="shared" si="4"/>
        <v>15</v>
      </c>
      <c r="W31" s="23" t="s">
        <v>91</v>
      </c>
      <c r="X31" s="24">
        <f t="shared" si="5"/>
        <v>15</v>
      </c>
      <c r="Y31" s="23" t="s">
        <v>92</v>
      </c>
      <c r="Z31" s="24">
        <f t="shared" si="6"/>
        <v>10</v>
      </c>
      <c r="AA31" s="25">
        <f t="shared" si="7"/>
        <v>100</v>
      </c>
      <c r="AB31" s="26" t="str">
        <f t="shared" si="18"/>
        <v>Fuerte</v>
      </c>
      <c r="AC31" s="27" t="s">
        <v>93</v>
      </c>
      <c r="AD31" s="26" t="str">
        <f t="shared" si="8"/>
        <v>Fuerte</v>
      </c>
      <c r="AE31" s="26" t="str">
        <f t="shared" si="9"/>
        <v>FuerteFuerte</v>
      </c>
      <c r="AF31" s="26" t="str">
        <f>IFERROR(VLOOKUP(AE31,[1]PARAMETROS!$BH$2:$BJ$10,3,FALSE),"")</f>
        <v>Fuerte</v>
      </c>
      <c r="AG31" s="26">
        <f t="shared" si="10"/>
        <v>100</v>
      </c>
      <c r="AH31" s="26" t="str">
        <f>IFERROR(VLOOKUP(AE31,[1]PARAMETROS!$BH$2:$BJ$10,2,FALSE),"")</f>
        <v>No</v>
      </c>
      <c r="AI31" s="28">
        <f t="shared" ref="AI31:AI48" si="21">IFERROR(AVERAGE(AG31:AG31),0)</f>
        <v>100</v>
      </c>
      <c r="AJ31" s="26" t="str">
        <f t="shared" si="12"/>
        <v>Fuerte</v>
      </c>
      <c r="AK31" s="27" t="s">
        <v>94</v>
      </c>
      <c r="AL31" s="27" t="s">
        <v>94</v>
      </c>
      <c r="AM31" s="27" t="str">
        <f t="shared" ref="AM31:AM48" si="22">+AJ31&amp;AK31&amp;AL31</f>
        <v>FuerteDirectamenteDirectamente</v>
      </c>
      <c r="AN31" s="29">
        <f>IFERROR(VLOOKUP(AM31,[1]PARAMETROS!$BD$1:$BG$9,2,FALSE),0)</f>
        <v>2</v>
      </c>
      <c r="AO31" s="29">
        <f>IF(E31&lt;&gt;"8. Corrupción",IFERROR(VLOOKUP(AM31,[1]PARAMETROS!$BD$1:$BG$9,3,FALSE),0),0)</f>
        <v>2</v>
      </c>
      <c r="AP31" s="30">
        <f t="shared" ref="AP31:AP39" si="23">IF(H31 ="",0,IF(H31-AN31&lt;=0,1,H31-AN31))</f>
        <v>2</v>
      </c>
      <c r="AQ31" s="30">
        <f t="shared" ref="AQ31:AQ39" si="24">IF(E31&lt;&gt;"8. Corrupción",IF(I31="",0,IF(I31-AO31=0,1,I31-AO31)),I31)</f>
        <v>1</v>
      </c>
      <c r="AR31" s="21" t="str">
        <f t="shared" ref="AR31:AR39" si="25">IF(E31="8. Corrupción",IF(OR(AND(AP31=1,AQ31=5),AND(AP31=2,AQ31=5),AND(AP31=3,AQ31=4),(AP31+AQ31&gt;=8)),"Extrema",IF(OR(AND(AP31=1,AQ31=4),AND(AP31=2,AQ31=4),AND(AP31=4,AQ31=3),AND(AP31=3,AQ31=3)),"Alta",IF(OR(AND(AP31=1,AQ31=3),AND(AP31=2,AQ31=3)),"Moderada","No aplica para Corrupción"))),IF(AP31+AQ31=0,"",IF(OR(AND(AP31=3,AQ31=4),(AND(AP31=2,AQ31=5)),(AND(AP31=1,AQ31=5))),"Extrema",IF(OR(AND(AP31=3,AQ31=1),(AND(AP31=2,AQ31=2))),"Baja",IF(OR(AND(AP31=4,AQ31=1),AND(AP31=3,AQ31=2),AND(AP31=2,AQ31=3),AND(AP31=1,AQ31=3)),"Moderada",IF(AP31+AQ31&gt;=8,"Extrema",IF(AP31+AQ31&lt;4,"Baja",IF(AP31+AQ31&gt;=6,"Alta","Alta"))))))))</f>
        <v>Baja</v>
      </c>
      <c r="AS31" s="31" t="s">
        <v>95</v>
      </c>
      <c r="AT31" s="20" t="s">
        <v>239</v>
      </c>
      <c r="AU31" s="20" t="s">
        <v>240</v>
      </c>
      <c r="AV31" s="20" t="s">
        <v>241</v>
      </c>
      <c r="AW31" s="20" t="s">
        <v>242</v>
      </c>
      <c r="AX31" s="32">
        <v>44200</v>
      </c>
      <c r="AY31" s="32">
        <v>44561</v>
      </c>
      <c r="AZ31" s="19"/>
      <c r="BA31" s="19"/>
      <c r="BB31" s="19"/>
      <c r="BC31" s="19"/>
      <c r="BD31" s="19"/>
    </row>
    <row r="32" spans="1:56" ht="177.75" hidden="1" customHeight="1" x14ac:dyDescent="0.2">
      <c r="A32" s="19"/>
      <c r="B32" s="19" t="s">
        <v>78</v>
      </c>
      <c r="C32" s="19" t="s">
        <v>233</v>
      </c>
      <c r="D32" s="19" t="s">
        <v>234</v>
      </c>
      <c r="E32" s="19" t="s">
        <v>170</v>
      </c>
      <c r="F32" s="20" t="s">
        <v>243</v>
      </c>
      <c r="G32" s="20" t="s">
        <v>236</v>
      </c>
      <c r="H32" s="19">
        <v>3</v>
      </c>
      <c r="I32" s="19">
        <v>2</v>
      </c>
      <c r="J32" s="21" t="str">
        <f t="shared" si="19"/>
        <v>Moderada</v>
      </c>
      <c r="K32" s="22" t="s">
        <v>122</v>
      </c>
      <c r="L32" s="22" t="s">
        <v>244</v>
      </c>
      <c r="M32" s="23" t="s">
        <v>86</v>
      </c>
      <c r="N32" s="24">
        <f t="shared" si="20"/>
        <v>15</v>
      </c>
      <c r="O32" s="23" t="s">
        <v>87</v>
      </c>
      <c r="P32" s="24">
        <f t="shared" si="1"/>
        <v>15</v>
      </c>
      <c r="Q32" s="23" t="s">
        <v>88</v>
      </c>
      <c r="R32" s="24">
        <f t="shared" si="2"/>
        <v>15</v>
      </c>
      <c r="S32" s="23" t="s">
        <v>89</v>
      </c>
      <c r="T32" s="24">
        <f t="shared" si="3"/>
        <v>15</v>
      </c>
      <c r="U32" s="23" t="s">
        <v>90</v>
      </c>
      <c r="V32" s="24">
        <f t="shared" si="4"/>
        <v>15</v>
      </c>
      <c r="W32" s="23" t="s">
        <v>91</v>
      </c>
      <c r="X32" s="24">
        <f t="shared" si="5"/>
        <v>15</v>
      </c>
      <c r="Y32" s="23" t="s">
        <v>92</v>
      </c>
      <c r="Z32" s="24">
        <f t="shared" si="6"/>
        <v>10</v>
      </c>
      <c r="AA32" s="25">
        <f t="shared" si="7"/>
        <v>100</v>
      </c>
      <c r="AB32" s="26" t="str">
        <f t="shared" si="18"/>
        <v>Fuerte</v>
      </c>
      <c r="AC32" s="27" t="s">
        <v>93</v>
      </c>
      <c r="AD32" s="26" t="str">
        <f t="shared" si="8"/>
        <v>Fuerte</v>
      </c>
      <c r="AE32" s="26" t="str">
        <f t="shared" si="9"/>
        <v>FuerteFuerte</v>
      </c>
      <c r="AF32" s="26" t="str">
        <f>IFERROR(VLOOKUP(AE32,[1]PARAMETROS!$BH$2:$BJ$10,3,FALSE),"")</f>
        <v>Fuerte</v>
      </c>
      <c r="AG32" s="26">
        <f t="shared" si="10"/>
        <v>100</v>
      </c>
      <c r="AH32" s="26" t="str">
        <f>IFERROR(VLOOKUP(AE32,[1]PARAMETROS!$BH$2:$BJ$10,2,FALSE),"")</f>
        <v>No</v>
      </c>
      <c r="AI32" s="28">
        <f t="shared" si="21"/>
        <v>100</v>
      </c>
      <c r="AJ32" s="26" t="str">
        <f t="shared" si="12"/>
        <v>Fuerte</v>
      </c>
      <c r="AK32" s="27" t="s">
        <v>94</v>
      </c>
      <c r="AL32" s="27" t="s">
        <v>94</v>
      </c>
      <c r="AM32" s="27" t="str">
        <f t="shared" si="22"/>
        <v>FuerteDirectamenteDirectamente</v>
      </c>
      <c r="AN32" s="29">
        <f>IFERROR(VLOOKUP(AM32,[1]PARAMETROS!$BD$1:$BG$9,2,FALSE),0)</f>
        <v>2</v>
      </c>
      <c r="AO32" s="29">
        <f>IF(E32&lt;&gt;"8. Corrupción",IFERROR(VLOOKUP(AM32,[1]PARAMETROS!$BD$1:$BG$9,3,FALSE),0),0)</f>
        <v>2</v>
      </c>
      <c r="AP32" s="30">
        <f t="shared" si="23"/>
        <v>1</v>
      </c>
      <c r="AQ32" s="30">
        <f t="shared" si="24"/>
        <v>1</v>
      </c>
      <c r="AR32" s="21" t="str">
        <f t="shared" si="25"/>
        <v>Baja</v>
      </c>
      <c r="AS32" s="31" t="s">
        <v>95</v>
      </c>
      <c r="AT32" s="20" t="s">
        <v>245</v>
      </c>
      <c r="AU32" s="20" t="s">
        <v>246</v>
      </c>
      <c r="AV32" s="20" t="s">
        <v>241</v>
      </c>
      <c r="AW32" s="20" t="s">
        <v>242</v>
      </c>
      <c r="AX32" s="32">
        <v>44200</v>
      </c>
      <c r="AY32" s="32">
        <v>44561</v>
      </c>
      <c r="AZ32" s="19"/>
      <c r="BA32" s="19"/>
      <c r="BB32" s="19"/>
      <c r="BC32" s="19"/>
      <c r="BD32" s="19"/>
    </row>
    <row r="33" spans="1:56" ht="165.75" hidden="1" x14ac:dyDescent="0.2">
      <c r="A33" s="19"/>
      <c r="B33" s="19" t="s">
        <v>78</v>
      </c>
      <c r="C33" s="19" t="s">
        <v>233</v>
      </c>
      <c r="D33" s="19" t="s">
        <v>247</v>
      </c>
      <c r="E33" s="19" t="s">
        <v>170</v>
      </c>
      <c r="F33" s="20" t="s">
        <v>248</v>
      </c>
      <c r="G33" s="20" t="s">
        <v>249</v>
      </c>
      <c r="H33" s="19">
        <v>4</v>
      </c>
      <c r="I33" s="19">
        <v>2</v>
      </c>
      <c r="J33" s="21" t="str">
        <f t="shared" si="19"/>
        <v>Alta</v>
      </c>
      <c r="K33" s="22" t="s">
        <v>112</v>
      </c>
      <c r="L33" s="22" t="s">
        <v>250</v>
      </c>
      <c r="M33" s="23" t="s">
        <v>86</v>
      </c>
      <c r="N33" s="24">
        <f t="shared" si="20"/>
        <v>15</v>
      </c>
      <c r="O33" s="23" t="s">
        <v>87</v>
      </c>
      <c r="P33" s="24">
        <f t="shared" si="1"/>
        <v>15</v>
      </c>
      <c r="Q33" s="23" t="s">
        <v>88</v>
      </c>
      <c r="R33" s="24">
        <f t="shared" si="2"/>
        <v>15</v>
      </c>
      <c r="S33" s="23" t="s">
        <v>89</v>
      </c>
      <c r="T33" s="24">
        <f t="shared" si="3"/>
        <v>15</v>
      </c>
      <c r="U33" s="23" t="s">
        <v>90</v>
      </c>
      <c r="V33" s="24">
        <f t="shared" si="4"/>
        <v>15</v>
      </c>
      <c r="W33" s="23" t="s">
        <v>91</v>
      </c>
      <c r="X33" s="24">
        <f t="shared" si="5"/>
        <v>15</v>
      </c>
      <c r="Y33" s="23" t="s">
        <v>92</v>
      </c>
      <c r="Z33" s="24">
        <f t="shared" si="6"/>
        <v>10</v>
      </c>
      <c r="AA33" s="25">
        <f t="shared" si="7"/>
        <v>100</v>
      </c>
      <c r="AB33" s="26" t="str">
        <f t="shared" si="18"/>
        <v>Fuerte</v>
      </c>
      <c r="AC33" s="27" t="s">
        <v>93</v>
      </c>
      <c r="AD33" s="26" t="str">
        <f t="shared" si="8"/>
        <v>Fuerte</v>
      </c>
      <c r="AE33" s="26" t="str">
        <f t="shared" si="9"/>
        <v>FuerteFuerte</v>
      </c>
      <c r="AF33" s="26" t="str">
        <f>IFERROR(VLOOKUP(AE33,[1]PARAMETROS!$BH$2:$BJ$10,3,FALSE),"")</f>
        <v>Fuerte</v>
      </c>
      <c r="AG33" s="26">
        <f t="shared" si="10"/>
        <v>100</v>
      </c>
      <c r="AH33" s="26" t="str">
        <f>IFERROR(VLOOKUP(AE33,[1]PARAMETROS!$BH$2:$BJ$10,2,FALSE),"")</f>
        <v>No</v>
      </c>
      <c r="AI33" s="28">
        <f t="shared" si="21"/>
        <v>100</v>
      </c>
      <c r="AJ33" s="26" t="str">
        <f t="shared" si="12"/>
        <v>Fuerte</v>
      </c>
      <c r="AK33" s="27" t="s">
        <v>94</v>
      </c>
      <c r="AL33" s="27" t="s">
        <v>94</v>
      </c>
      <c r="AM33" s="27" t="str">
        <f t="shared" si="22"/>
        <v>FuerteDirectamenteDirectamente</v>
      </c>
      <c r="AN33" s="29">
        <f>IFERROR(VLOOKUP(AM33,[1]PARAMETROS!$BD$1:$BG$9,2,FALSE),0)</f>
        <v>2</v>
      </c>
      <c r="AO33" s="29">
        <f>IF(E33&lt;&gt;"8. Corrupción",IFERROR(VLOOKUP(AM33,[1]PARAMETROS!$BD$1:$BG$9,3,FALSE),0),0)</f>
        <v>2</v>
      </c>
      <c r="AP33" s="30">
        <f t="shared" si="23"/>
        <v>2</v>
      </c>
      <c r="AQ33" s="30">
        <f t="shared" si="24"/>
        <v>1</v>
      </c>
      <c r="AR33" s="21" t="str">
        <f t="shared" si="25"/>
        <v>Baja</v>
      </c>
      <c r="AS33" s="31" t="s">
        <v>95</v>
      </c>
      <c r="AT33" s="20" t="s">
        <v>251</v>
      </c>
      <c r="AU33" s="20" t="s">
        <v>252</v>
      </c>
      <c r="AV33" s="20" t="s">
        <v>241</v>
      </c>
      <c r="AW33" s="20" t="s">
        <v>253</v>
      </c>
      <c r="AX33" s="32">
        <v>44200</v>
      </c>
      <c r="AY33" s="32">
        <v>44561</v>
      </c>
      <c r="AZ33" s="19"/>
      <c r="BA33" s="19"/>
      <c r="BB33" s="19"/>
      <c r="BC33" s="19"/>
      <c r="BD33" s="19"/>
    </row>
    <row r="34" spans="1:56" ht="126.75" hidden="1" customHeight="1" x14ac:dyDescent="0.2">
      <c r="A34" s="19"/>
      <c r="B34" s="19" t="s">
        <v>78</v>
      </c>
      <c r="C34" s="19" t="s">
        <v>233</v>
      </c>
      <c r="D34" s="19" t="s">
        <v>254</v>
      </c>
      <c r="E34" s="19" t="s">
        <v>81</v>
      </c>
      <c r="F34" s="20" t="s">
        <v>255</v>
      </c>
      <c r="G34" s="20" t="s">
        <v>256</v>
      </c>
      <c r="H34" s="19">
        <v>3</v>
      </c>
      <c r="I34" s="19">
        <v>2</v>
      </c>
      <c r="J34" s="21" t="str">
        <f t="shared" si="19"/>
        <v>Moderada</v>
      </c>
      <c r="K34" s="22" t="s">
        <v>135</v>
      </c>
      <c r="L34" s="22" t="s">
        <v>257</v>
      </c>
      <c r="M34" s="23" t="s">
        <v>86</v>
      </c>
      <c r="N34" s="24">
        <f t="shared" si="20"/>
        <v>15</v>
      </c>
      <c r="O34" s="23" t="s">
        <v>87</v>
      </c>
      <c r="P34" s="24">
        <f t="shared" si="1"/>
        <v>15</v>
      </c>
      <c r="Q34" s="23" t="s">
        <v>88</v>
      </c>
      <c r="R34" s="24">
        <f t="shared" si="2"/>
        <v>15</v>
      </c>
      <c r="S34" s="23" t="s">
        <v>89</v>
      </c>
      <c r="T34" s="24">
        <f t="shared" si="3"/>
        <v>15</v>
      </c>
      <c r="U34" s="23" t="s">
        <v>90</v>
      </c>
      <c r="V34" s="24">
        <f t="shared" si="4"/>
        <v>15</v>
      </c>
      <c r="W34" s="23" t="s">
        <v>91</v>
      </c>
      <c r="X34" s="24">
        <f t="shared" si="5"/>
        <v>15</v>
      </c>
      <c r="Y34" s="23" t="s">
        <v>92</v>
      </c>
      <c r="Z34" s="24">
        <f t="shared" si="6"/>
        <v>10</v>
      </c>
      <c r="AA34" s="25">
        <f t="shared" si="7"/>
        <v>100</v>
      </c>
      <c r="AB34" s="26" t="str">
        <f t="shared" si="18"/>
        <v>Fuerte</v>
      </c>
      <c r="AC34" s="27" t="s">
        <v>93</v>
      </c>
      <c r="AD34" s="26" t="str">
        <f t="shared" si="8"/>
        <v>Fuerte</v>
      </c>
      <c r="AE34" s="26" t="str">
        <f t="shared" si="9"/>
        <v>FuerteFuerte</v>
      </c>
      <c r="AF34" s="26" t="str">
        <f>IFERROR(VLOOKUP(AE34,[1]PARAMETROS!$BH$2:$BJ$10,3,FALSE),"")</f>
        <v>Fuerte</v>
      </c>
      <c r="AG34" s="26">
        <f t="shared" si="10"/>
        <v>100</v>
      </c>
      <c r="AH34" s="26" t="str">
        <f>IFERROR(VLOOKUP(AE34,[1]PARAMETROS!$BH$2:$BJ$10,2,FALSE),"")</f>
        <v>No</v>
      </c>
      <c r="AI34" s="28">
        <f t="shared" si="21"/>
        <v>100</v>
      </c>
      <c r="AJ34" s="26" t="str">
        <f t="shared" si="12"/>
        <v>Fuerte</v>
      </c>
      <c r="AK34" s="27" t="s">
        <v>94</v>
      </c>
      <c r="AL34" s="27" t="s">
        <v>94</v>
      </c>
      <c r="AM34" s="27" t="str">
        <f t="shared" si="22"/>
        <v>FuerteDirectamenteDirectamente</v>
      </c>
      <c r="AN34" s="29">
        <f>IFERROR(VLOOKUP(AM34,[1]PARAMETROS!$BD$1:$BG$9,2,FALSE),0)</f>
        <v>2</v>
      </c>
      <c r="AO34" s="29">
        <f>IF(E34&lt;&gt;"8. Corrupción",IFERROR(VLOOKUP(AM34,[1]PARAMETROS!$BD$1:$BG$9,3,FALSE),0),0)</f>
        <v>2</v>
      </c>
      <c r="AP34" s="30">
        <f t="shared" si="23"/>
        <v>1</v>
      </c>
      <c r="AQ34" s="30">
        <f t="shared" si="24"/>
        <v>1</v>
      </c>
      <c r="AR34" s="21" t="str">
        <f t="shared" si="25"/>
        <v>Baja</v>
      </c>
      <c r="AS34" s="31" t="s">
        <v>95</v>
      </c>
      <c r="AT34" s="20" t="s">
        <v>258</v>
      </c>
      <c r="AU34" s="20" t="s">
        <v>259</v>
      </c>
      <c r="AV34" s="20" t="s">
        <v>260</v>
      </c>
      <c r="AW34" s="20" t="s">
        <v>261</v>
      </c>
      <c r="AX34" s="32">
        <v>44200</v>
      </c>
      <c r="AY34" s="32">
        <v>44561</v>
      </c>
      <c r="AZ34" s="19"/>
      <c r="BA34" s="19"/>
      <c r="BB34" s="19"/>
      <c r="BC34" s="19"/>
      <c r="BD34" s="19"/>
    </row>
    <row r="35" spans="1:56" ht="76.5" hidden="1" x14ac:dyDescent="0.2">
      <c r="A35" s="19" t="s">
        <v>212</v>
      </c>
      <c r="B35" s="19" t="s">
        <v>129</v>
      </c>
      <c r="C35" s="19" t="s">
        <v>233</v>
      </c>
      <c r="D35" s="19" t="s">
        <v>262</v>
      </c>
      <c r="E35" s="19" t="s">
        <v>263</v>
      </c>
      <c r="F35" s="20" t="s">
        <v>264</v>
      </c>
      <c r="G35" s="20" t="s">
        <v>265</v>
      </c>
      <c r="H35" s="19">
        <v>3</v>
      </c>
      <c r="I35" s="19">
        <v>2</v>
      </c>
      <c r="J35" s="21" t="str">
        <f t="shared" si="19"/>
        <v>Moderada</v>
      </c>
      <c r="K35" s="22" t="s">
        <v>84</v>
      </c>
      <c r="L35" s="22" t="s">
        <v>266</v>
      </c>
      <c r="M35" s="23" t="s">
        <v>86</v>
      </c>
      <c r="N35" s="24">
        <f t="shared" si="20"/>
        <v>15</v>
      </c>
      <c r="O35" s="23" t="s">
        <v>87</v>
      </c>
      <c r="P35" s="24">
        <f t="shared" si="1"/>
        <v>15</v>
      </c>
      <c r="Q35" s="23" t="s">
        <v>88</v>
      </c>
      <c r="R35" s="24">
        <f t="shared" si="2"/>
        <v>15</v>
      </c>
      <c r="S35" s="23" t="s">
        <v>89</v>
      </c>
      <c r="T35" s="24">
        <f t="shared" si="3"/>
        <v>15</v>
      </c>
      <c r="U35" s="23" t="s">
        <v>90</v>
      </c>
      <c r="V35" s="24">
        <f t="shared" si="4"/>
        <v>15</v>
      </c>
      <c r="W35" s="23" t="s">
        <v>91</v>
      </c>
      <c r="X35" s="24">
        <f t="shared" si="5"/>
        <v>15</v>
      </c>
      <c r="Y35" s="23" t="s">
        <v>92</v>
      </c>
      <c r="Z35" s="24">
        <f t="shared" si="6"/>
        <v>10</v>
      </c>
      <c r="AA35" s="25">
        <f t="shared" si="7"/>
        <v>100</v>
      </c>
      <c r="AB35" s="26" t="str">
        <f t="shared" si="18"/>
        <v>Fuerte</v>
      </c>
      <c r="AC35" s="27" t="s">
        <v>93</v>
      </c>
      <c r="AD35" s="26" t="str">
        <f t="shared" si="8"/>
        <v>Fuerte</v>
      </c>
      <c r="AE35" s="26" t="str">
        <f t="shared" si="9"/>
        <v>FuerteFuerte</v>
      </c>
      <c r="AF35" s="26" t="str">
        <f>IFERROR(VLOOKUP(AE35,[1]PARAMETROS!$BH$2:$BJ$10,3,FALSE),"")</f>
        <v>Fuerte</v>
      </c>
      <c r="AG35" s="26">
        <f t="shared" si="10"/>
        <v>100</v>
      </c>
      <c r="AH35" s="26" t="str">
        <f>IFERROR(VLOOKUP(AE35,[1]PARAMETROS!$BH$2:$BJ$10,2,FALSE),"")</f>
        <v>No</v>
      </c>
      <c r="AI35" s="28">
        <f t="shared" si="21"/>
        <v>100</v>
      </c>
      <c r="AJ35" s="26" t="str">
        <f t="shared" si="12"/>
        <v>Fuerte</v>
      </c>
      <c r="AK35" s="27" t="s">
        <v>94</v>
      </c>
      <c r="AL35" s="27" t="s">
        <v>94</v>
      </c>
      <c r="AM35" s="27" t="str">
        <f t="shared" si="22"/>
        <v>FuerteDirectamenteDirectamente</v>
      </c>
      <c r="AN35" s="29">
        <f>IFERROR(VLOOKUP(AM35,[1]PARAMETROS!$BD$1:$BG$9,2,FALSE),0)</f>
        <v>2</v>
      </c>
      <c r="AO35" s="29">
        <f>IF(E35&lt;&gt;"8. Corrupción",IFERROR(VLOOKUP(AM35,[1]PARAMETROS!$BD$1:$BG$9,3,FALSE),0),0)</f>
        <v>2</v>
      </c>
      <c r="AP35" s="30">
        <f t="shared" si="23"/>
        <v>1</v>
      </c>
      <c r="AQ35" s="30">
        <f t="shared" si="24"/>
        <v>1</v>
      </c>
      <c r="AR35" s="21" t="str">
        <f t="shared" si="25"/>
        <v>Baja</v>
      </c>
      <c r="AS35" s="31" t="s">
        <v>95</v>
      </c>
      <c r="AT35" s="20" t="s">
        <v>267</v>
      </c>
      <c r="AU35" s="20" t="s">
        <v>268</v>
      </c>
      <c r="AV35" s="20" t="s">
        <v>269</v>
      </c>
      <c r="AW35" s="20" t="s">
        <v>270</v>
      </c>
      <c r="AX35" s="32">
        <v>44200</v>
      </c>
      <c r="AY35" s="32">
        <v>44561</v>
      </c>
      <c r="AZ35" s="19"/>
      <c r="BA35" s="19"/>
      <c r="BB35" s="19"/>
      <c r="BC35" s="19"/>
      <c r="BD35" s="19"/>
    </row>
    <row r="36" spans="1:56" ht="204" hidden="1" x14ac:dyDescent="0.2">
      <c r="A36" s="19" t="s">
        <v>212</v>
      </c>
      <c r="B36" s="19" t="s">
        <v>129</v>
      </c>
      <c r="C36" s="19" t="s">
        <v>233</v>
      </c>
      <c r="D36" s="19" t="s">
        <v>271</v>
      </c>
      <c r="E36" s="19" t="s">
        <v>263</v>
      </c>
      <c r="F36" s="20" t="s">
        <v>272</v>
      </c>
      <c r="G36" s="20" t="s">
        <v>273</v>
      </c>
      <c r="H36" s="19">
        <v>3</v>
      </c>
      <c r="I36" s="19">
        <v>2</v>
      </c>
      <c r="J36" s="21" t="str">
        <f t="shared" si="19"/>
        <v>Moderada</v>
      </c>
      <c r="K36" s="22" t="s">
        <v>84</v>
      </c>
      <c r="L36" s="22" t="s">
        <v>274</v>
      </c>
      <c r="M36" s="23" t="s">
        <v>86</v>
      </c>
      <c r="N36" s="24">
        <f t="shared" si="20"/>
        <v>15</v>
      </c>
      <c r="O36" s="23" t="s">
        <v>87</v>
      </c>
      <c r="P36" s="24">
        <f t="shared" si="1"/>
        <v>15</v>
      </c>
      <c r="Q36" s="23" t="s">
        <v>88</v>
      </c>
      <c r="R36" s="24">
        <f t="shared" si="2"/>
        <v>15</v>
      </c>
      <c r="S36" s="23" t="s">
        <v>89</v>
      </c>
      <c r="T36" s="24">
        <f t="shared" si="3"/>
        <v>15</v>
      </c>
      <c r="U36" s="23" t="s">
        <v>90</v>
      </c>
      <c r="V36" s="24">
        <f t="shared" si="4"/>
        <v>15</v>
      </c>
      <c r="W36" s="23" t="s">
        <v>91</v>
      </c>
      <c r="X36" s="24">
        <f t="shared" si="5"/>
        <v>15</v>
      </c>
      <c r="Y36" s="23"/>
      <c r="Z36" s="24">
        <f t="shared" si="6"/>
        <v>0</v>
      </c>
      <c r="AA36" s="25">
        <f t="shared" si="7"/>
        <v>90</v>
      </c>
      <c r="AB36" s="26" t="str">
        <f t="shared" si="18"/>
        <v>Moderado</v>
      </c>
      <c r="AC36" s="27" t="s">
        <v>93</v>
      </c>
      <c r="AD36" s="26" t="str">
        <f t="shared" si="8"/>
        <v>Fuerte</v>
      </c>
      <c r="AE36" s="26" t="str">
        <f t="shared" si="9"/>
        <v>ModeradoFuerte</v>
      </c>
      <c r="AF36" s="26" t="str">
        <f>IFERROR(VLOOKUP(AE36,[1]PARAMETROS!$BH$2:$BJ$10,3,FALSE),"")</f>
        <v>Moderado</v>
      </c>
      <c r="AG36" s="26">
        <f t="shared" si="10"/>
        <v>50</v>
      </c>
      <c r="AH36" s="26" t="str">
        <f>IFERROR(VLOOKUP(AE36,[1]PARAMETROS!$BH$2:$BJ$10,2,FALSE),"")</f>
        <v>Sí</v>
      </c>
      <c r="AI36" s="28">
        <f t="shared" si="21"/>
        <v>50</v>
      </c>
      <c r="AJ36" s="26" t="str">
        <f t="shared" si="12"/>
        <v>Moderado</v>
      </c>
      <c r="AK36" s="27" t="s">
        <v>94</v>
      </c>
      <c r="AL36" s="27" t="s">
        <v>94</v>
      </c>
      <c r="AM36" s="27" t="str">
        <f t="shared" si="22"/>
        <v>ModeradoDirectamenteDirectamente</v>
      </c>
      <c r="AN36" s="29">
        <f>IFERROR(VLOOKUP(AM36,[1]PARAMETROS!$BD$1:$BG$9,2,FALSE),0)</f>
        <v>1</v>
      </c>
      <c r="AO36" s="29">
        <f>IF(E36&lt;&gt;"8. Corrupción",IFERROR(VLOOKUP(AM36,[1]PARAMETROS!$BD$1:$BG$9,3,FALSE),0),0)</f>
        <v>1</v>
      </c>
      <c r="AP36" s="30">
        <f t="shared" si="23"/>
        <v>2</v>
      </c>
      <c r="AQ36" s="30">
        <f t="shared" si="24"/>
        <v>1</v>
      </c>
      <c r="AR36" s="21" t="str">
        <f t="shared" si="25"/>
        <v>Baja</v>
      </c>
      <c r="AS36" s="31" t="s">
        <v>95</v>
      </c>
      <c r="AT36" s="20" t="s">
        <v>275</v>
      </c>
      <c r="AU36" s="20" t="s">
        <v>276</v>
      </c>
      <c r="AV36" s="20" t="s">
        <v>269</v>
      </c>
      <c r="AW36" s="20" t="s">
        <v>277</v>
      </c>
      <c r="AX36" s="32">
        <v>44200</v>
      </c>
      <c r="AY36" s="32">
        <v>44561</v>
      </c>
      <c r="AZ36" s="19"/>
      <c r="BA36" s="19"/>
      <c r="BB36" s="19"/>
      <c r="BC36" s="19"/>
      <c r="BD36" s="19"/>
    </row>
    <row r="37" spans="1:56" ht="120" customHeight="1" x14ac:dyDescent="0.2">
      <c r="A37" s="19"/>
      <c r="B37" s="19" t="s">
        <v>78</v>
      </c>
      <c r="C37" s="19" t="s">
        <v>233</v>
      </c>
      <c r="D37" s="19" t="s">
        <v>278</v>
      </c>
      <c r="E37" s="19" t="s">
        <v>132</v>
      </c>
      <c r="F37" s="20" t="s">
        <v>279</v>
      </c>
      <c r="G37" s="20" t="s">
        <v>280</v>
      </c>
      <c r="H37" s="19">
        <v>1</v>
      </c>
      <c r="I37" s="19">
        <v>3</v>
      </c>
      <c r="J37" s="21" t="str">
        <f t="shared" si="19"/>
        <v>Moderada</v>
      </c>
      <c r="K37" s="22" t="s">
        <v>84</v>
      </c>
      <c r="L37" s="22" t="s">
        <v>281</v>
      </c>
      <c r="M37" s="23" t="s">
        <v>86</v>
      </c>
      <c r="N37" s="24">
        <f t="shared" si="20"/>
        <v>15</v>
      </c>
      <c r="O37" s="23" t="s">
        <v>87</v>
      </c>
      <c r="P37" s="24">
        <f t="shared" si="1"/>
        <v>15</v>
      </c>
      <c r="Q37" s="23" t="s">
        <v>88</v>
      </c>
      <c r="R37" s="24">
        <f t="shared" si="2"/>
        <v>15</v>
      </c>
      <c r="S37" s="23" t="s">
        <v>89</v>
      </c>
      <c r="T37" s="24">
        <f t="shared" si="3"/>
        <v>15</v>
      </c>
      <c r="U37" s="23" t="s">
        <v>90</v>
      </c>
      <c r="V37" s="24">
        <f t="shared" si="4"/>
        <v>15</v>
      </c>
      <c r="W37" s="23" t="s">
        <v>91</v>
      </c>
      <c r="X37" s="24">
        <f t="shared" si="5"/>
        <v>15</v>
      </c>
      <c r="Y37" s="23" t="s">
        <v>92</v>
      </c>
      <c r="Z37" s="24">
        <f t="shared" si="6"/>
        <v>10</v>
      </c>
      <c r="AA37" s="25">
        <f t="shared" si="7"/>
        <v>100</v>
      </c>
      <c r="AB37" s="26" t="str">
        <f t="shared" si="18"/>
        <v>Fuerte</v>
      </c>
      <c r="AC37" s="27" t="s">
        <v>93</v>
      </c>
      <c r="AD37" s="26" t="str">
        <f t="shared" si="8"/>
        <v>Fuerte</v>
      </c>
      <c r="AE37" s="26" t="str">
        <f t="shared" si="9"/>
        <v>FuerteFuerte</v>
      </c>
      <c r="AF37" s="26" t="str">
        <f>IFERROR(VLOOKUP(AE37,[1]PARAMETROS!$BH$2:$BJ$10,3,FALSE),"")</f>
        <v>Fuerte</v>
      </c>
      <c r="AG37" s="26">
        <f t="shared" si="10"/>
        <v>100</v>
      </c>
      <c r="AH37" s="26" t="str">
        <f>IFERROR(VLOOKUP(AE37,[1]PARAMETROS!$BH$2:$BJ$10,2,FALSE),"")</f>
        <v>No</v>
      </c>
      <c r="AI37" s="28">
        <f t="shared" si="21"/>
        <v>100</v>
      </c>
      <c r="AJ37" s="26" t="str">
        <f t="shared" si="12"/>
        <v>Fuerte</v>
      </c>
      <c r="AK37" s="27" t="s">
        <v>94</v>
      </c>
      <c r="AL37" s="27" t="s">
        <v>94</v>
      </c>
      <c r="AM37" s="27" t="str">
        <f t="shared" si="22"/>
        <v>FuerteDirectamenteDirectamente</v>
      </c>
      <c r="AN37" s="29">
        <f>IFERROR(VLOOKUP(AM37,[1]PARAMETROS!$BD$1:$BG$9,2,FALSE),0)</f>
        <v>2</v>
      </c>
      <c r="AO37" s="29">
        <f>IF(E37&lt;&gt;"8. Corrupción",IFERROR(VLOOKUP(AM37,[1]PARAMETROS!$BD$1:$BG$9,3,FALSE),0),0)</f>
        <v>0</v>
      </c>
      <c r="AP37" s="30">
        <f t="shared" si="23"/>
        <v>1</v>
      </c>
      <c r="AQ37" s="30">
        <f t="shared" si="24"/>
        <v>3</v>
      </c>
      <c r="AR37" s="21" t="str">
        <f t="shared" si="25"/>
        <v>Moderada</v>
      </c>
      <c r="AS37" s="31" t="s">
        <v>95</v>
      </c>
      <c r="AT37" s="20" t="s">
        <v>282</v>
      </c>
      <c r="AU37" s="20" t="s">
        <v>283</v>
      </c>
      <c r="AV37" s="20" t="s">
        <v>284</v>
      </c>
      <c r="AW37" s="20" t="s">
        <v>285</v>
      </c>
      <c r="AX37" s="32">
        <v>44200</v>
      </c>
      <c r="AY37" s="32">
        <v>44561</v>
      </c>
      <c r="AZ37" s="19"/>
      <c r="BA37" s="19"/>
      <c r="BB37" s="19"/>
      <c r="BC37" s="19"/>
      <c r="BD37" s="19"/>
    </row>
    <row r="38" spans="1:56" ht="98.25" hidden="1" customHeight="1" x14ac:dyDescent="0.2">
      <c r="A38" s="19"/>
      <c r="B38" s="19" t="s">
        <v>78</v>
      </c>
      <c r="C38" s="19" t="s">
        <v>233</v>
      </c>
      <c r="D38" s="19" t="s">
        <v>286</v>
      </c>
      <c r="E38" s="19" t="s">
        <v>170</v>
      </c>
      <c r="F38" s="20" t="s">
        <v>287</v>
      </c>
      <c r="G38" s="20" t="s">
        <v>256</v>
      </c>
      <c r="H38" s="19">
        <v>3</v>
      </c>
      <c r="I38" s="19">
        <v>2</v>
      </c>
      <c r="J38" s="21" t="str">
        <f t="shared" si="19"/>
        <v>Moderada</v>
      </c>
      <c r="K38" s="22" t="s">
        <v>112</v>
      </c>
      <c r="L38" s="22" t="s">
        <v>287</v>
      </c>
      <c r="M38" s="23" t="s">
        <v>86</v>
      </c>
      <c r="N38" s="24">
        <f t="shared" si="20"/>
        <v>15</v>
      </c>
      <c r="O38" s="23" t="s">
        <v>87</v>
      </c>
      <c r="P38" s="24">
        <f t="shared" si="1"/>
        <v>15</v>
      </c>
      <c r="Q38" s="23" t="s">
        <v>88</v>
      </c>
      <c r="R38" s="24">
        <f t="shared" si="2"/>
        <v>15</v>
      </c>
      <c r="S38" s="23" t="s">
        <v>89</v>
      </c>
      <c r="T38" s="24">
        <f t="shared" si="3"/>
        <v>15</v>
      </c>
      <c r="U38" s="23" t="s">
        <v>90</v>
      </c>
      <c r="V38" s="24">
        <f t="shared" si="4"/>
        <v>15</v>
      </c>
      <c r="W38" s="23" t="s">
        <v>91</v>
      </c>
      <c r="X38" s="24">
        <f t="shared" si="5"/>
        <v>15</v>
      </c>
      <c r="Y38" s="23" t="s">
        <v>92</v>
      </c>
      <c r="Z38" s="24">
        <f t="shared" si="6"/>
        <v>10</v>
      </c>
      <c r="AA38" s="25">
        <f t="shared" si="7"/>
        <v>100</v>
      </c>
      <c r="AB38" s="26" t="str">
        <f t="shared" si="18"/>
        <v>Fuerte</v>
      </c>
      <c r="AC38" s="27" t="s">
        <v>93</v>
      </c>
      <c r="AD38" s="26" t="str">
        <f t="shared" si="8"/>
        <v>Fuerte</v>
      </c>
      <c r="AE38" s="26" t="str">
        <f t="shared" si="9"/>
        <v>FuerteFuerte</v>
      </c>
      <c r="AF38" s="26" t="str">
        <f>IFERROR(VLOOKUP(AE38,[1]PARAMETROS!$BH$2:$BJ$10,3,FALSE),"")</f>
        <v>Fuerte</v>
      </c>
      <c r="AG38" s="26">
        <f t="shared" si="10"/>
        <v>100</v>
      </c>
      <c r="AH38" s="26" t="str">
        <f>IFERROR(VLOOKUP(AE38,[1]PARAMETROS!$BH$2:$BJ$10,2,FALSE),"")</f>
        <v>No</v>
      </c>
      <c r="AI38" s="28">
        <f t="shared" si="21"/>
        <v>100</v>
      </c>
      <c r="AJ38" s="26" t="str">
        <f t="shared" si="12"/>
        <v>Fuerte</v>
      </c>
      <c r="AK38" s="27" t="s">
        <v>94</v>
      </c>
      <c r="AL38" s="27" t="s">
        <v>94</v>
      </c>
      <c r="AM38" s="27" t="str">
        <f t="shared" si="22"/>
        <v>FuerteDirectamenteDirectamente</v>
      </c>
      <c r="AN38" s="29">
        <f>IFERROR(VLOOKUP(AM38,[1]PARAMETROS!$BD$1:$BG$9,2,FALSE),0)</f>
        <v>2</v>
      </c>
      <c r="AO38" s="29">
        <f>IF(E38&lt;&gt;"8. Corrupción",IFERROR(VLOOKUP(AM38,[1]PARAMETROS!$BD$1:$BG$9,3,FALSE),0),0)</f>
        <v>2</v>
      </c>
      <c r="AP38" s="30">
        <f t="shared" si="23"/>
        <v>1</v>
      </c>
      <c r="AQ38" s="30">
        <f t="shared" si="24"/>
        <v>1</v>
      </c>
      <c r="AR38" s="21" t="str">
        <f t="shared" si="25"/>
        <v>Baja</v>
      </c>
      <c r="AS38" s="31" t="s">
        <v>95</v>
      </c>
      <c r="AT38" s="20" t="s">
        <v>288</v>
      </c>
      <c r="AU38" s="20" t="s">
        <v>289</v>
      </c>
      <c r="AV38" s="20" t="s">
        <v>284</v>
      </c>
      <c r="AW38" s="20" t="s">
        <v>290</v>
      </c>
      <c r="AX38" s="32">
        <v>44200</v>
      </c>
      <c r="AY38" s="32">
        <v>44561</v>
      </c>
      <c r="AZ38" s="19"/>
      <c r="BA38" s="19"/>
      <c r="BB38" s="19"/>
      <c r="BC38" s="19"/>
      <c r="BD38" s="19"/>
    </row>
    <row r="39" spans="1:56" ht="87.75" hidden="1" customHeight="1" x14ac:dyDescent="0.2">
      <c r="A39" s="43" t="s">
        <v>177</v>
      </c>
      <c r="B39" s="43" t="s">
        <v>78</v>
      </c>
      <c r="C39" s="43" t="s">
        <v>291</v>
      </c>
      <c r="D39" s="43" t="s">
        <v>292</v>
      </c>
      <c r="E39" s="43" t="s">
        <v>170</v>
      </c>
      <c r="F39" s="20" t="s">
        <v>293</v>
      </c>
      <c r="G39" s="47" t="s">
        <v>294</v>
      </c>
      <c r="H39" s="43">
        <v>1</v>
      </c>
      <c r="I39" s="43">
        <v>4</v>
      </c>
      <c r="J39" s="44" t="str">
        <f t="shared" si="19"/>
        <v>Alta</v>
      </c>
      <c r="K39" s="22" t="s">
        <v>295</v>
      </c>
      <c r="L39" s="22" t="s">
        <v>296</v>
      </c>
      <c r="M39" s="23" t="s">
        <v>86</v>
      </c>
      <c r="N39" s="24">
        <f t="shared" si="20"/>
        <v>15</v>
      </c>
      <c r="O39" s="23" t="s">
        <v>87</v>
      </c>
      <c r="P39" s="24">
        <f t="shared" si="1"/>
        <v>15</v>
      </c>
      <c r="Q39" s="23" t="s">
        <v>88</v>
      </c>
      <c r="R39" s="24">
        <f t="shared" si="2"/>
        <v>15</v>
      </c>
      <c r="S39" s="23" t="s">
        <v>89</v>
      </c>
      <c r="T39" s="24">
        <f t="shared" si="3"/>
        <v>15</v>
      </c>
      <c r="U39" s="23" t="s">
        <v>90</v>
      </c>
      <c r="V39" s="24">
        <f t="shared" si="4"/>
        <v>15</v>
      </c>
      <c r="W39" s="23" t="s">
        <v>91</v>
      </c>
      <c r="X39" s="24">
        <f t="shared" si="5"/>
        <v>15</v>
      </c>
      <c r="Y39" s="23" t="s">
        <v>92</v>
      </c>
      <c r="Z39" s="24">
        <f t="shared" si="6"/>
        <v>10</v>
      </c>
      <c r="AA39" s="25">
        <f t="shared" si="7"/>
        <v>100</v>
      </c>
      <c r="AB39" s="26" t="str">
        <f t="shared" si="18"/>
        <v>Fuerte</v>
      </c>
      <c r="AC39" s="27" t="s">
        <v>93</v>
      </c>
      <c r="AD39" s="26" t="str">
        <f t="shared" si="8"/>
        <v>Fuerte</v>
      </c>
      <c r="AE39" s="26" t="str">
        <f t="shared" si="9"/>
        <v>FuerteFuerte</v>
      </c>
      <c r="AF39" s="26" t="str">
        <f>IFERROR(VLOOKUP(AE39,[1]PARAMETROS!$BH$2:$BJ$10,3,FALSE),"")</f>
        <v>Fuerte</v>
      </c>
      <c r="AG39" s="26">
        <f t="shared" si="10"/>
        <v>100</v>
      </c>
      <c r="AH39" s="26" t="str">
        <f>IFERROR(VLOOKUP(AE39,[1]PARAMETROS!$BH$2:$BJ$10,2,FALSE),"")</f>
        <v>No</v>
      </c>
      <c r="AI39" s="28">
        <f t="shared" si="21"/>
        <v>100</v>
      </c>
      <c r="AJ39" s="26" t="str">
        <f t="shared" si="12"/>
        <v>Fuerte</v>
      </c>
      <c r="AK39" s="27" t="s">
        <v>94</v>
      </c>
      <c r="AL39" s="27" t="s">
        <v>94</v>
      </c>
      <c r="AM39" s="27" t="str">
        <f t="shared" si="22"/>
        <v>FuerteDirectamenteDirectamente</v>
      </c>
      <c r="AN39" s="29">
        <f>IFERROR(VLOOKUP(AM39,[1]PARAMETROS!$BD$1:$BG$9,2,FALSE),0)</f>
        <v>2</v>
      </c>
      <c r="AO39" s="29">
        <f>IF(E39&lt;&gt;"8. Corrupción",IFERROR(VLOOKUP(AM39,[1]PARAMETROS!$BD$1:$BG$9,3,FALSE),0),0)</f>
        <v>2</v>
      </c>
      <c r="AP39" s="45">
        <f t="shared" si="23"/>
        <v>1</v>
      </c>
      <c r="AQ39" s="45">
        <f t="shared" si="24"/>
        <v>2</v>
      </c>
      <c r="AR39" s="44" t="str">
        <f t="shared" si="25"/>
        <v>Baja</v>
      </c>
      <c r="AS39" s="46" t="s">
        <v>95</v>
      </c>
      <c r="AT39" s="20" t="str">
        <f>L39</f>
        <v>Inspeccionar sistema agua nebulizada de los depósitos del archivo central (san Cayetano)</v>
      </c>
      <c r="AU39" s="20" t="s">
        <v>297</v>
      </c>
      <c r="AV39" s="20" t="s">
        <v>298</v>
      </c>
      <c r="AW39" s="20" t="s">
        <v>299</v>
      </c>
      <c r="AX39" s="32">
        <v>44200</v>
      </c>
      <c r="AY39" s="32">
        <v>44561</v>
      </c>
      <c r="AZ39" s="22"/>
      <c r="BA39" s="22"/>
      <c r="BB39" s="22"/>
      <c r="BC39" s="22"/>
      <c r="BD39" s="22"/>
    </row>
    <row r="40" spans="1:56" ht="162" hidden="1" customHeight="1" x14ac:dyDescent="0.2">
      <c r="A40" s="43"/>
      <c r="B40" s="43"/>
      <c r="C40" s="43"/>
      <c r="D40" s="43"/>
      <c r="E40" s="43"/>
      <c r="F40" s="20" t="s">
        <v>300</v>
      </c>
      <c r="G40" s="47"/>
      <c r="H40" s="43"/>
      <c r="I40" s="43"/>
      <c r="J40" s="44"/>
      <c r="K40" s="22" t="s">
        <v>122</v>
      </c>
      <c r="L40" s="34" t="s">
        <v>301</v>
      </c>
      <c r="M40" s="23" t="s">
        <v>86</v>
      </c>
      <c r="N40" s="24">
        <f t="shared" si="20"/>
        <v>15</v>
      </c>
      <c r="O40" s="23" t="s">
        <v>87</v>
      </c>
      <c r="P40" s="24">
        <f t="shared" si="1"/>
        <v>15</v>
      </c>
      <c r="Q40" s="23" t="s">
        <v>88</v>
      </c>
      <c r="R40" s="24">
        <f t="shared" si="2"/>
        <v>15</v>
      </c>
      <c r="S40" s="23" t="s">
        <v>89</v>
      </c>
      <c r="T40" s="24">
        <f t="shared" si="3"/>
        <v>15</v>
      </c>
      <c r="U40" s="23" t="s">
        <v>90</v>
      </c>
      <c r="V40" s="24">
        <f t="shared" si="4"/>
        <v>15</v>
      </c>
      <c r="W40" s="23" t="s">
        <v>91</v>
      </c>
      <c r="X40" s="24">
        <f t="shared" si="5"/>
        <v>15</v>
      </c>
      <c r="Y40" s="23" t="s">
        <v>92</v>
      </c>
      <c r="Z40" s="24">
        <f t="shared" si="6"/>
        <v>10</v>
      </c>
      <c r="AA40" s="25">
        <f t="shared" si="7"/>
        <v>100</v>
      </c>
      <c r="AB40" s="26" t="str">
        <f t="shared" si="18"/>
        <v>Fuerte</v>
      </c>
      <c r="AC40" s="27" t="s">
        <v>93</v>
      </c>
      <c r="AD40" s="26" t="str">
        <f t="shared" si="8"/>
        <v>Fuerte</v>
      </c>
      <c r="AE40" s="26" t="str">
        <f t="shared" si="9"/>
        <v>FuerteFuerte</v>
      </c>
      <c r="AF40" s="26" t="str">
        <f>IFERROR(VLOOKUP(AE40,[1]PARAMETROS!$BH$2:$BJ$10,3,FALSE),"")</f>
        <v>Fuerte</v>
      </c>
      <c r="AG40" s="26">
        <f t="shared" si="10"/>
        <v>100</v>
      </c>
      <c r="AH40" s="26" t="str">
        <f>IFERROR(VLOOKUP(AE40,[1]PARAMETROS!$BH$2:$BJ$10,2,FALSE),"")</f>
        <v>No</v>
      </c>
      <c r="AI40" s="28">
        <f t="shared" si="21"/>
        <v>100</v>
      </c>
      <c r="AJ40" s="26" t="str">
        <f t="shared" si="12"/>
        <v>Fuerte</v>
      </c>
      <c r="AK40" s="27" t="s">
        <v>94</v>
      </c>
      <c r="AL40" s="27" t="s">
        <v>94</v>
      </c>
      <c r="AM40" s="27" t="str">
        <f t="shared" si="22"/>
        <v>FuerteDirectamenteDirectamente</v>
      </c>
      <c r="AN40" s="29">
        <f>IFERROR(VLOOKUP(AM40,[1]PARAMETROS!$BD$1:$BG$9,2,FALSE),0)</f>
        <v>2</v>
      </c>
      <c r="AO40" s="29">
        <f>IF(E40&lt;&gt;"8. Corrupción",IFERROR(VLOOKUP(AM40,[1]PARAMETROS!$BD$1:$BG$9,3,FALSE),0),0)</f>
        <v>2</v>
      </c>
      <c r="AP40" s="45"/>
      <c r="AQ40" s="45"/>
      <c r="AR40" s="44"/>
      <c r="AS40" s="46"/>
      <c r="AT40" s="20" t="str">
        <f>L40</f>
        <v>Aplicar el Procedimiento para la consulta o Préstamo de Documentos, usos de formatos y Reglamento de Acceso.</v>
      </c>
      <c r="AU40" s="20" t="s">
        <v>302</v>
      </c>
      <c r="AV40" s="20" t="s">
        <v>298</v>
      </c>
      <c r="AW40" s="20" t="s">
        <v>303</v>
      </c>
      <c r="AX40" s="32">
        <v>44200</v>
      </c>
      <c r="AY40" s="32">
        <v>44561</v>
      </c>
      <c r="AZ40" s="22"/>
      <c r="BA40" s="22"/>
      <c r="BB40" s="22"/>
      <c r="BC40" s="22"/>
      <c r="BD40" s="22"/>
    </row>
    <row r="41" spans="1:56" ht="140.25" hidden="1" x14ac:dyDescent="0.2">
      <c r="A41" s="43"/>
      <c r="B41" s="43" t="s">
        <v>78</v>
      </c>
      <c r="C41" s="43" t="s">
        <v>304</v>
      </c>
      <c r="D41" s="43" t="s">
        <v>305</v>
      </c>
      <c r="E41" s="43" t="s">
        <v>119</v>
      </c>
      <c r="F41" s="38" t="s">
        <v>306</v>
      </c>
      <c r="G41" s="20" t="s">
        <v>307</v>
      </c>
      <c r="H41" s="43">
        <v>2</v>
      </c>
      <c r="I41" s="43">
        <v>4</v>
      </c>
      <c r="J41" s="44" t="str">
        <f>IF(E41="8. Corrupción",IF(OR(AND(H41=1,I41=5),AND(H41=2,I41=5),AND(H41=3,I41=4),(H41+I41&gt;=8)),"Extrema",IF(OR(AND(H41=1,I41=4),AND(H41=2,I41=4),AND(H41=4,I41=3),AND(H41=3,I41=3)),"Alta",IF(OR(AND(H41=1,I41=3),AND(H41=2,I41=3)),"Moderada","No aplica para Corrupción"))),IF(H41+I41=0,"",IF(OR(AND(H41=3,I41=4),(AND(H41=2,I41=5)),(AND(H41=1,I41=5))),"Extrema",IF(OR(AND(H41=3,I41=1),(AND(H41=2,I41=2))),"Baja",IF(OR(AND(H41=4,I41=1),AND(H41=3,I41=2),AND(H41=2,I41=3),AND(H41=1,I41=3)),"Moderada",IF(H41+I41&gt;=8,"Extrema",IF(H41+I41&lt;4,"Baja",IF(H41+I41&gt;=6,"Alta","Alta"))))))))</f>
        <v>Alta</v>
      </c>
      <c r="K41" s="22" t="s">
        <v>135</v>
      </c>
      <c r="L41" s="38" t="s">
        <v>308</v>
      </c>
      <c r="M41" s="23" t="s">
        <v>86</v>
      </c>
      <c r="N41" s="24">
        <f t="shared" si="20"/>
        <v>15</v>
      </c>
      <c r="O41" s="23" t="s">
        <v>87</v>
      </c>
      <c r="P41" s="24">
        <f t="shared" si="1"/>
        <v>15</v>
      </c>
      <c r="Q41" s="23" t="s">
        <v>88</v>
      </c>
      <c r="R41" s="24">
        <f t="shared" si="2"/>
        <v>15</v>
      </c>
      <c r="S41" s="23" t="s">
        <v>89</v>
      </c>
      <c r="T41" s="24">
        <f t="shared" si="3"/>
        <v>15</v>
      </c>
      <c r="U41" s="23" t="s">
        <v>90</v>
      </c>
      <c r="V41" s="24">
        <f t="shared" si="4"/>
        <v>15</v>
      </c>
      <c r="W41" s="23" t="s">
        <v>91</v>
      </c>
      <c r="X41" s="24">
        <f t="shared" si="5"/>
        <v>15</v>
      </c>
      <c r="Y41" s="23" t="s">
        <v>92</v>
      </c>
      <c r="Z41" s="24">
        <f t="shared" si="6"/>
        <v>10</v>
      </c>
      <c r="AA41" s="25">
        <f t="shared" si="7"/>
        <v>100</v>
      </c>
      <c r="AB41" s="26" t="str">
        <f t="shared" si="18"/>
        <v>Fuerte</v>
      </c>
      <c r="AC41" s="27" t="s">
        <v>93</v>
      </c>
      <c r="AD41" s="26" t="str">
        <f t="shared" si="8"/>
        <v>Fuerte</v>
      </c>
      <c r="AE41" s="26" t="str">
        <f t="shared" si="9"/>
        <v>FuerteFuerte</v>
      </c>
      <c r="AF41" s="26" t="str">
        <f>IFERROR(VLOOKUP(AE41,[1]PARAMETROS!$BH$2:$BJ$10,3,FALSE),"")</f>
        <v>Fuerte</v>
      </c>
      <c r="AG41" s="26">
        <f t="shared" si="10"/>
        <v>100</v>
      </c>
      <c r="AH41" s="26" t="str">
        <f>IFERROR(VLOOKUP(AE41,[1]PARAMETROS!$BH$2:$BJ$10,2,FALSE),"")</f>
        <v>No</v>
      </c>
      <c r="AI41" s="28">
        <f t="shared" si="21"/>
        <v>100</v>
      </c>
      <c r="AJ41" s="26" t="str">
        <f t="shared" si="12"/>
        <v>Fuerte</v>
      </c>
      <c r="AK41" s="27" t="s">
        <v>94</v>
      </c>
      <c r="AL41" s="27" t="s">
        <v>218</v>
      </c>
      <c r="AM41" s="27" t="str">
        <f t="shared" si="22"/>
        <v>FuerteDirectamenteIndirectamente</v>
      </c>
      <c r="AN41" s="29">
        <f>IFERROR(VLOOKUP(AM41,[1]PARAMETROS!$BD$1:$BG$9,2,FALSE),0)</f>
        <v>2</v>
      </c>
      <c r="AO41" s="29">
        <f>IF(E41&lt;&gt;"8. Corrupción",IFERROR(VLOOKUP(AM41,[1]PARAMETROS!$BD$1:$BG$9,3,FALSE),0),0)</f>
        <v>1</v>
      </c>
      <c r="AP41" s="45">
        <f>IF(H41 ="",0,IF(H41-AN41&lt;=0,1,H41-AN41))</f>
        <v>1</v>
      </c>
      <c r="AQ41" s="45">
        <f>IF(E41&lt;&gt;"8. Corrupción",IF(I41="",0,IF(I41-AO41=0,1,I41-AO41)),I41)</f>
        <v>3</v>
      </c>
      <c r="AR41" s="44" t="str">
        <f>IF(E41="8. Corrupción",IF(OR(AND(AP41=1,AQ41=5),AND(AP41=2,AQ41=5),AND(AP41=3,AQ41=4),(AP41+AQ41&gt;=8)),"Extrema",IF(OR(AND(AP41=1,AQ41=4),AND(AP41=2,AQ41=4),AND(AP41=4,AQ41=3),AND(AP41=3,AQ41=3)),"Alta",IF(OR(AND(AP41=1,AQ41=3),AND(AP41=2,AQ41=3)),"Moderada","No aplica para Corrupción"))),IF(AP41+AQ41=0,"",IF(OR(AND(AP41=3,AQ41=4),(AND(AP41=2,AQ41=5)),(AND(AP41=1,AQ41=5))),"Extrema",IF(OR(AND(AP41=3,AQ41=1),(AND(AP41=2,AQ41=2))),"Baja",IF(OR(AND(AP41=4,AQ41=1),AND(AP41=3,AQ41=2),AND(AP41=2,AQ41=3),AND(AP41=1,AQ41=3)),"Moderada",IF(AP41+AQ41&gt;=8,"Extrema",IF(AP41+AQ41&lt;4,"Baja",IF(AP41+AQ41&gt;=6,"Alta","Alta"))))))))</f>
        <v>Moderada</v>
      </c>
      <c r="AS41" s="46" t="s">
        <v>95</v>
      </c>
      <c r="AT41" s="38" t="s">
        <v>309</v>
      </c>
      <c r="AU41" s="38" t="s">
        <v>310</v>
      </c>
      <c r="AV41" s="38" t="s">
        <v>311</v>
      </c>
      <c r="AW41" s="38" t="s">
        <v>312</v>
      </c>
      <c r="AX41" s="32">
        <v>44200</v>
      </c>
      <c r="AY41" s="39">
        <v>44561</v>
      </c>
      <c r="AZ41" s="22"/>
      <c r="BA41" s="22"/>
      <c r="BB41" s="22"/>
      <c r="BC41" s="22"/>
      <c r="BD41" s="22"/>
    </row>
    <row r="42" spans="1:56" ht="120.75" hidden="1" customHeight="1" x14ac:dyDescent="0.2">
      <c r="A42" s="43"/>
      <c r="B42" s="43"/>
      <c r="C42" s="43"/>
      <c r="D42" s="43"/>
      <c r="E42" s="43"/>
      <c r="F42" s="38" t="s">
        <v>313</v>
      </c>
      <c r="G42" s="20" t="s">
        <v>314</v>
      </c>
      <c r="H42" s="43"/>
      <c r="I42" s="43"/>
      <c r="J42" s="44"/>
      <c r="K42" s="22" t="s">
        <v>135</v>
      </c>
      <c r="L42" s="38" t="s">
        <v>315</v>
      </c>
      <c r="M42" s="23" t="s">
        <v>86</v>
      </c>
      <c r="N42" s="24">
        <f t="shared" si="20"/>
        <v>15</v>
      </c>
      <c r="O42" s="23" t="s">
        <v>87</v>
      </c>
      <c r="P42" s="24">
        <f t="shared" si="1"/>
        <v>15</v>
      </c>
      <c r="Q42" s="23" t="s">
        <v>88</v>
      </c>
      <c r="R42" s="24">
        <f t="shared" si="2"/>
        <v>15</v>
      </c>
      <c r="S42" s="23" t="s">
        <v>89</v>
      </c>
      <c r="T42" s="24">
        <f t="shared" si="3"/>
        <v>15</v>
      </c>
      <c r="U42" s="23" t="s">
        <v>90</v>
      </c>
      <c r="V42" s="24">
        <f t="shared" si="4"/>
        <v>15</v>
      </c>
      <c r="W42" s="23" t="s">
        <v>91</v>
      </c>
      <c r="X42" s="24">
        <f t="shared" si="5"/>
        <v>15</v>
      </c>
      <c r="Y42" s="23" t="s">
        <v>92</v>
      </c>
      <c r="Z42" s="24">
        <f t="shared" si="6"/>
        <v>10</v>
      </c>
      <c r="AA42" s="25">
        <f t="shared" si="7"/>
        <v>100</v>
      </c>
      <c r="AB42" s="26" t="str">
        <f t="shared" si="18"/>
        <v>Fuerte</v>
      </c>
      <c r="AC42" s="27" t="s">
        <v>93</v>
      </c>
      <c r="AD42" s="26" t="str">
        <f t="shared" si="8"/>
        <v>Fuerte</v>
      </c>
      <c r="AE42" s="26" t="str">
        <f t="shared" si="9"/>
        <v>FuerteFuerte</v>
      </c>
      <c r="AF42" s="26" t="str">
        <f>IFERROR(VLOOKUP(AE42,[1]PARAMETROS!$BH$2:$BJ$10,3,FALSE),"")</f>
        <v>Fuerte</v>
      </c>
      <c r="AG42" s="26">
        <f t="shared" si="10"/>
        <v>100</v>
      </c>
      <c r="AH42" s="26" t="str">
        <f>IFERROR(VLOOKUP(AE42,[1]PARAMETROS!$BH$2:$BJ$10,2,FALSE),"")</f>
        <v>No</v>
      </c>
      <c r="AI42" s="28">
        <f t="shared" si="21"/>
        <v>100</v>
      </c>
      <c r="AJ42" s="26" t="str">
        <f t="shared" si="12"/>
        <v>Fuerte</v>
      </c>
      <c r="AK42" s="27" t="s">
        <v>94</v>
      </c>
      <c r="AL42" s="27" t="s">
        <v>218</v>
      </c>
      <c r="AM42" s="27" t="str">
        <f t="shared" si="22"/>
        <v>FuerteDirectamenteIndirectamente</v>
      </c>
      <c r="AN42" s="29">
        <f>IFERROR(VLOOKUP(AM42,[1]PARAMETROS!$BD$1:$BG$9,2,FALSE),0)</f>
        <v>2</v>
      </c>
      <c r="AO42" s="29">
        <f>IF(E42&lt;&gt;"8. Corrupción",IFERROR(VLOOKUP(AM42,[1]PARAMETROS!$BD$1:$BG$9,3,FALSE),0),0)</f>
        <v>1</v>
      </c>
      <c r="AP42" s="45"/>
      <c r="AQ42" s="45"/>
      <c r="AR42" s="44"/>
      <c r="AS42" s="46"/>
      <c r="AT42" s="38" t="s">
        <v>316</v>
      </c>
      <c r="AU42" s="40" t="s">
        <v>317</v>
      </c>
      <c r="AV42" s="38" t="s">
        <v>318</v>
      </c>
      <c r="AW42" s="38" t="s">
        <v>319</v>
      </c>
      <c r="AX42" s="32">
        <v>44200</v>
      </c>
      <c r="AY42" s="39">
        <v>44561</v>
      </c>
      <c r="AZ42" s="22"/>
      <c r="BA42" s="22"/>
      <c r="BB42" s="22"/>
      <c r="BC42" s="22"/>
      <c r="BD42" s="22"/>
    </row>
    <row r="43" spans="1:56" ht="72.75" hidden="1" customHeight="1" x14ac:dyDescent="0.2">
      <c r="A43" s="43"/>
      <c r="B43" s="43"/>
      <c r="C43" s="43"/>
      <c r="D43" s="43"/>
      <c r="E43" s="43"/>
      <c r="F43" s="38" t="s">
        <v>320</v>
      </c>
      <c r="G43" s="20" t="s">
        <v>321</v>
      </c>
      <c r="H43" s="43"/>
      <c r="I43" s="43"/>
      <c r="J43" s="44"/>
      <c r="K43" s="22" t="s">
        <v>322</v>
      </c>
      <c r="L43" s="38" t="s">
        <v>323</v>
      </c>
      <c r="M43" s="23" t="s">
        <v>86</v>
      </c>
      <c r="N43" s="24">
        <f t="shared" si="20"/>
        <v>15</v>
      </c>
      <c r="O43" s="23" t="s">
        <v>87</v>
      </c>
      <c r="P43" s="24">
        <f t="shared" si="1"/>
        <v>15</v>
      </c>
      <c r="Q43" s="23" t="s">
        <v>88</v>
      </c>
      <c r="R43" s="24">
        <f t="shared" si="2"/>
        <v>15</v>
      </c>
      <c r="S43" s="23" t="s">
        <v>89</v>
      </c>
      <c r="T43" s="24">
        <f t="shared" si="3"/>
        <v>15</v>
      </c>
      <c r="U43" s="23" t="s">
        <v>90</v>
      </c>
      <c r="V43" s="24">
        <f t="shared" si="4"/>
        <v>15</v>
      </c>
      <c r="W43" s="23" t="s">
        <v>91</v>
      </c>
      <c r="X43" s="24">
        <f t="shared" si="5"/>
        <v>15</v>
      </c>
      <c r="Y43" s="23"/>
      <c r="Z43" s="24">
        <f t="shared" si="6"/>
        <v>0</v>
      </c>
      <c r="AA43" s="25">
        <f t="shared" si="7"/>
        <v>90</v>
      </c>
      <c r="AB43" s="26" t="str">
        <f t="shared" si="18"/>
        <v>Moderado</v>
      </c>
      <c r="AC43" s="27" t="s">
        <v>93</v>
      </c>
      <c r="AD43" s="26" t="str">
        <f t="shared" si="8"/>
        <v>Fuerte</v>
      </c>
      <c r="AE43" s="26" t="str">
        <f t="shared" si="9"/>
        <v>ModeradoFuerte</v>
      </c>
      <c r="AF43" s="26" t="str">
        <f>IFERROR(VLOOKUP(AE43,[1]PARAMETROS!$BH$2:$BJ$10,3,FALSE),"")</f>
        <v>Moderado</v>
      </c>
      <c r="AG43" s="26">
        <f t="shared" si="10"/>
        <v>50</v>
      </c>
      <c r="AH43" s="26" t="str">
        <f>IFERROR(VLOOKUP(AE43,[1]PARAMETROS!$BH$2:$BJ$10,2,FALSE),"")</f>
        <v>Sí</v>
      </c>
      <c r="AI43" s="28">
        <f t="shared" si="21"/>
        <v>50</v>
      </c>
      <c r="AJ43" s="26" t="str">
        <f t="shared" si="12"/>
        <v>Moderado</v>
      </c>
      <c r="AK43" s="27" t="s">
        <v>94</v>
      </c>
      <c r="AL43" s="27" t="s">
        <v>218</v>
      </c>
      <c r="AM43" s="27" t="str">
        <f t="shared" si="22"/>
        <v>ModeradoDirectamenteIndirectamente</v>
      </c>
      <c r="AN43" s="29">
        <f>IFERROR(VLOOKUP(AM43,[1]PARAMETROS!$BD$1:$BG$9,2,FALSE),0)</f>
        <v>1</v>
      </c>
      <c r="AO43" s="29">
        <f>IF(E43&lt;&gt;"8. Corrupción",IFERROR(VLOOKUP(AM43,[1]PARAMETROS!$BD$1:$BG$9,3,FALSE),0),0)</f>
        <v>0</v>
      </c>
      <c r="AP43" s="45"/>
      <c r="AQ43" s="45"/>
      <c r="AR43" s="44"/>
      <c r="AS43" s="46"/>
      <c r="AT43" s="38" t="s">
        <v>324</v>
      </c>
      <c r="AU43" s="38" t="s">
        <v>325</v>
      </c>
      <c r="AV43" s="38" t="s">
        <v>326</v>
      </c>
      <c r="AW43" s="38" t="s">
        <v>327</v>
      </c>
      <c r="AX43" s="39">
        <v>44198</v>
      </c>
      <c r="AY43" s="39">
        <v>44561</v>
      </c>
      <c r="AZ43" s="22"/>
      <c r="BA43" s="22"/>
      <c r="BB43" s="22"/>
      <c r="BC43" s="22"/>
      <c r="BD43" s="22"/>
    </row>
    <row r="44" spans="1:56" ht="113.25" hidden="1" customHeight="1" x14ac:dyDescent="0.2">
      <c r="A44" s="19"/>
      <c r="B44" s="19" t="s">
        <v>78</v>
      </c>
      <c r="C44" s="19" t="s">
        <v>328</v>
      </c>
      <c r="D44" s="19" t="s">
        <v>329</v>
      </c>
      <c r="E44" s="19" t="s">
        <v>170</v>
      </c>
      <c r="F44" s="20" t="s">
        <v>330</v>
      </c>
      <c r="G44" s="20" t="s">
        <v>331</v>
      </c>
      <c r="H44" s="19">
        <v>2</v>
      </c>
      <c r="I44" s="19">
        <v>3</v>
      </c>
      <c r="J44" s="21" t="str">
        <f>IF(E44="8. Corrupción",IF(OR(AND(H44=1,I44=5),AND(H44=2,I44=5),AND(H44=3,I44=4),(H44+I44&gt;=8)),"Extrema",IF(OR(AND(H44=1,I44=4),AND(H44=2,I44=4),AND(H44=4,I44=3),AND(H44=3,I44=3)),"Alta",IF(OR(AND(H44=1,I44=3),AND(H44=2,I44=3)),"Moderada","No aplica para Corrupción"))),IF(H44+I44=0,"",IF(OR(AND(H44=3,I44=4),(AND(H44=2,I44=5)),(AND(H44=1,I44=5))),"Extrema",IF(OR(AND(H44=3,I44=1),(AND(H44=2,I44=2))),"Baja",IF(OR(AND(H44=4,I44=1),AND(H44=3,I44=2),AND(H44=2,I44=3),AND(H44=1,I44=3)),"Moderada",IF(H44+I44&gt;=8,"Extrema",IF(H44+I44&lt;4,"Baja",IF(H44+I44&gt;=6,"Alta","Alta"))))))))</f>
        <v>Moderada</v>
      </c>
      <c r="K44" s="22" t="s">
        <v>122</v>
      </c>
      <c r="L44" s="22" t="s">
        <v>332</v>
      </c>
      <c r="M44" s="23" t="s">
        <v>86</v>
      </c>
      <c r="N44" s="24">
        <f t="shared" si="20"/>
        <v>15</v>
      </c>
      <c r="O44" s="23" t="s">
        <v>87</v>
      </c>
      <c r="P44" s="24">
        <f t="shared" si="1"/>
        <v>15</v>
      </c>
      <c r="Q44" s="23" t="s">
        <v>88</v>
      </c>
      <c r="R44" s="24">
        <f t="shared" si="2"/>
        <v>15</v>
      </c>
      <c r="S44" s="23" t="s">
        <v>89</v>
      </c>
      <c r="T44" s="24">
        <f t="shared" si="3"/>
        <v>15</v>
      </c>
      <c r="U44" s="23" t="s">
        <v>90</v>
      </c>
      <c r="V44" s="24">
        <f t="shared" si="4"/>
        <v>15</v>
      </c>
      <c r="W44" s="23" t="s">
        <v>91</v>
      </c>
      <c r="X44" s="24">
        <f t="shared" si="5"/>
        <v>15</v>
      </c>
      <c r="Y44" s="23" t="s">
        <v>92</v>
      </c>
      <c r="Z44" s="24">
        <f t="shared" si="6"/>
        <v>10</v>
      </c>
      <c r="AA44" s="25">
        <f t="shared" si="7"/>
        <v>100</v>
      </c>
      <c r="AB44" s="26" t="str">
        <f t="shared" si="18"/>
        <v>Fuerte</v>
      </c>
      <c r="AC44" s="27" t="s">
        <v>93</v>
      </c>
      <c r="AD44" s="26" t="str">
        <f t="shared" si="8"/>
        <v>Fuerte</v>
      </c>
      <c r="AE44" s="26" t="str">
        <f t="shared" si="9"/>
        <v>FuerteFuerte</v>
      </c>
      <c r="AF44" s="26" t="str">
        <f>IFERROR(VLOOKUP(AE44,[1]PARAMETROS!$BH$2:$BJ$10,3,FALSE),"")</f>
        <v>Fuerte</v>
      </c>
      <c r="AG44" s="26">
        <f t="shared" si="10"/>
        <v>100</v>
      </c>
      <c r="AH44" s="26" t="str">
        <f>IFERROR(VLOOKUP(AE44,[1]PARAMETROS!$BH$2:$BJ$10,2,FALSE),"")</f>
        <v>No</v>
      </c>
      <c r="AI44" s="28">
        <f t="shared" si="21"/>
        <v>100</v>
      </c>
      <c r="AJ44" s="26" t="str">
        <f t="shared" si="12"/>
        <v>Fuerte</v>
      </c>
      <c r="AK44" s="27" t="s">
        <v>94</v>
      </c>
      <c r="AL44" s="27" t="s">
        <v>94</v>
      </c>
      <c r="AM44" s="27" t="str">
        <f t="shared" si="22"/>
        <v>FuerteDirectamenteDirectamente</v>
      </c>
      <c r="AN44" s="29">
        <f>IFERROR(VLOOKUP(AM44,[1]PARAMETROS!$BD$1:$BG$9,2,FALSE),0)</f>
        <v>2</v>
      </c>
      <c r="AO44" s="29">
        <f>IF(E44&lt;&gt;"8. Corrupción",IFERROR(VLOOKUP(AM44,[1]PARAMETROS!$BD$1:$BG$9,3,FALSE),0),0)</f>
        <v>2</v>
      </c>
      <c r="AP44" s="30">
        <f>IF(H44 ="",0,IF(H44-AN44&lt;=0,1,H44-AN44))</f>
        <v>1</v>
      </c>
      <c r="AQ44" s="30">
        <f>IF(E44&lt;&gt;"8. Corrupción",IF(I44="",0,IF(I44-AO44=0,1,I44-AO44)),I44)</f>
        <v>1</v>
      </c>
      <c r="AR44" s="21" t="str">
        <f>IF(E44="8. Corrupción",IF(OR(AND(AP44=1,AQ44=5),AND(AP44=2,AQ44=5),AND(AP44=3,AQ44=4),(AP44+AQ44&gt;=8)),"Extrema",IF(OR(AND(AP44=1,AQ44=4),AND(AP44=2,AQ44=4),AND(AP44=4,AQ44=3),AND(AP44=3,AQ44=3)),"Alta",IF(OR(AND(AP44=1,AQ44=3),AND(AP44=2,AQ44=3)),"Moderada","No aplica para Corrupción"))),IF(AP44+AQ44=0,"",IF(OR(AND(AP44=3,AQ44=4),(AND(AP44=2,AQ44=5)),(AND(AP44=1,AQ44=5))),"Extrema",IF(OR(AND(AP44=3,AQ44=1),(AND(AP44=2,AQ44=2))),"Baja",IF(OR(AND(AP44=4,AQ44=1),AND(AP44=3,AQ44=2),AND(AP44=2,AQ44=3),AND(AP44=1,AQ44=3)),"Moderada",IF(AP44+AQ44&gt;=8,"Extrema",IF(AP44+AQ44&lt;4,"Baja",IF(AP44+AQ44&gt;=6,"Alta","Alta"))))))))</f>
        <v>Baja</v>
      </c>
      <c r="AS44" s="31" t="s">
        <v>95</v>
      </c>
      <c r="AT44" s="20" t="s">
        <v>333</v>
      </c>
      <c r="AU44" s="20" t="s">
        <v>334</v>
      </c>
      <c r="AV44" s="20" t="s">
        <v>335</v>
      </c>
      <c r="AW44" s="20" t="s">
        <v>336</v>
      </c>
      <c r="AX44" s="32">
        <v>44200</v>
      </c>
      <c r="AY44" s="32">
        <v>44561</v>
      </c>
      <c r="AZ44" s="19"/>
      <c r="BA44" s="19"/>
      <c r="BB44" s="19"/>
      <c r="BC44" s="19"/>
      <c r="BD44" s="19"/>
    </row>
    <row r="45" spans="1:56" ht="165.75" hidden="1" x14ac:dyDescent="0.2">
      <c r="A45" s="19"/>
      <c r="B45" s="19" t="s">
        <v>78</v>
      </c>
      <c r="C45" s="19" t="s">
        <v>328</v>
      </c>
      <c r="D45" s="19" t="s">
        <v>337</v>
      </c>
      <c r="E45" s="19" t="s">
        <v>338</v>
      </c>
      <c r="F45" s="20" t="s">
        <v>339</v>
      </c>
      <c r="G45" s="20" t="s">
        <v>340</v>
      </c>
      <c r="H45" s="19">
        <v>2</v>
      </c>
      <c r="I45" s="19">
        <v>3</v>
      </c>
      <c r="J45" s="21" t="str">
        <f>IF(E45="8. Corrupción",IF(OR(AND(H45=1,I45=5),AND(H45=2,I45=5),AND(H45=3,I45=4),(H45+I45&gt;=8)),"Extrema",IF(OR(AND(H45=1,I45=4),AND(H45=2,I45=4),AND(H45=4,I45=3),AND(H45=3,I45=3)),"Alta",IF(OR(AND(H45=1,I45=3),AND(H45=2,I45=3)),"Moderada","No aplica para Corrupción"))),IF(H45+I45=0,"",IF(OR(AND(H45=3,I45=4),(AND(H45=2,I45=5)),(AND(H45=1,I45=5))),"Extrema",IF(OR(AND(H45=3,I45=1),(AND(H45=2,I45=2))),"Baja",IF(OR(AND(H45=4,I45=1),AND(H45=3,I45=2),AND(H45=2,I45=3),AND(H45=1,I45=3)),"Moderada",IF(H45+I45&gt;=8,"Extrema",IF(H45+I45&lt;4,"Baja",IF(H45+I45&gt;=6,"Alta","Alta"))))))))</f>
        <v>Moderada</v>
      </c>
      <c r="K45" s="22" t="s">
        <v>112</v>
      </c>
      <c r="L45" s="22" t="s">
        <v>112</v>
      </c>
      <c r="M45" s="23" t="s">
        <v>86</v>
      </c>
      <c r="N45" s="24">
        <f t="shared" si="20"/>
        <v>15</v>
      </c>
      <c r="O45" s="23" t="s">
        <v>87</v>
      </c>
      <c r="P45" s="24">
        <f t="shared" si="1"/>
        <v>15</v>
      </c>
      <c r="Q45" s="23" t="s">
        <v>88</v>
      </c>
      <c r="R45" s="24">
        <f t="shared" si="2"/>
        <v>15</v>
      </c>
      <c r="S45" s="23" t="s">
        <v>89</v>
      </c>
      <c r="T45" s="24">
        <f t="shared" si="3"/>
        <v>15</v>
      </c>
      <c r="U45" s="23" t="s">
        <v>90</v>
      </c>
      <c r="V45" s="24">
        <f t="shared" si="4"/>
        <v>15</v>
      </c>
      <c r="W45" s="23" t="s">
        <v>91</v>
      </c>
      <c r="X45" s="24">
        <f t="shared" si="5"/>
        <v>15</v>
      </c>
      <c r="Y45" s="23" t="s">
        <v>92</v>
      </c>
      <c r="Z45" s="24">
        <f t="shared" si="6"/>
        <v>10</v>
      </c>
      <c r="AA45" s="25">
        <f t="shared" si="7"/>
        <v>100</v>
      </c>
      <c r="AB45" s="26" t="str">
        <f t="shared" si="18"/>
        <v>Fuerte</v>
      </c>
      <c r="AC45" s="27" t="s">
        <v>93</v>
      </c>
      <c r="AD45" s="26" t="str">
        <f t="shared" si="8"/>
        <v>Fuerte</v>
      </c>
      <c r="AE45" s="26" t="str">
        <f t="shared" si="9"/>
        <v>FuerteFuerte</v>
      </c>
      <c r="AF45" s="26" t="str">
        <f>IFERROR(VLOOKUP(AE45,[1]PARAMETROS!$BH$2:$BJ$10,3,FALSE),"")</f>
        <v>Fuerte</v>
      </c>
      <c r="AG45" s="26">
        <f t="shared" si="10"/>
        <v>100</v>
      </c>
      <c r="AH45" s="26" t="str">
        <f>IFERROR(VLOOKUP(AE45,[1]PARAMETROS!$BH$2:$BJ$10,2,FALSE),"")</f>
        <v>No</v>
      </c>
      <c r="AI45" s="28">
        <f t="shared" si="21"/>
        <v>100</v>
      </c>
      <c r="AJ45" s="26" t="str">
        <f t="shared" si="12"/>
        <v>Fuerte</v>
      </c>
      <c r="AK45" s="27" t="s">
        <v>94</v>
      </c>
      <c r="AL45" s="27" t="s">
        <v>94</v>
      </c>
      <c r="AM45" s="27" t="str">
        <f t="shared" si="22"/>
        <v>FuerteDirectamenteDirectamente</v>
      </c>
      <c r="AN45" s="29">
        <f>IFERROR(VLOOKUP(AM45,[1]PARAMETROS!$BD$1:$BG$9,2,FALSE),0)</f>
        <v>2</v>
      </c>
      <c r="AO45" s="29">
        <f>IF(E45&lt;&gt;"8. Corrupción",IFERROR(VLOOKUP(AM45,[1]PARAMETROS!$BD$1:$BG$9,3,FALSE),0),0)</f>
        <v>2</v>
      </c>
      <c r="AP45" s="30">
        <f>IF(H45 ="",0,IF(H45-AN45&lt;=0,1,H45-AN45))</f>
        <v>1</v>
      </c>
      <c r="AQ45" s="30">
        <f>IF(E45&lt;&gt;"8. Corrupción",IF(I45="",0,IF(I45-AO45=0,1,I45-AO45)),I45)</f>
        <v>1</v>
      </c>
      <c r="AR45" s="21" t="str">
        <f>IF(E45="8. Corrupción",IF(OR(AND(AP45=1,AQ45=5),AND(AP45=2,AQ45=5),AND(AP45=3,AQ45=4),(AP45+AQ45&gt;=8)),"Extrema",IF(OR(AND(AP45=1,AQ45=4),AND(AP45=2,AQ45=4),AND(AP45=4,AQ45=3),AND(AP45=3,AQ45=3)),"Alta",IF(OR(AND(AP45=1,AQ45=3),AND(AP45=2,AQ45=3)),"Moderada","No aplica para Corrupción"))),IF(AP45+AQ45=0,"",IF(OR(AND(AP45=3,AQ45=4),(AND(AP45=2,AQ45=5)),(AND(AP45=1,AQ45=5))),"Extrema",IF(OR(AND(AP45=3,AQ45=1),(AND(AP45=2,AQ45=2))),"Baja",IF(OR(AND(AP45=4,AQ45=1),AND(AP45=3,AQ45=2),AND(AP45=2,AQ45=3),AND(AP45=1,AQ45=3)),"Moderada",IF(AP45+AQ45&gt;=8,"Extrema",IF(AP45+AQ45&lt;4,"Baja",IF(AP45+AQ45&gt;=6,"Alta","Alta"))))))))</f>
        <v>Baja</v>
      </c>
      <c r="AS45" s="31" t="s">
        <v>95</v>
      </c>
      <c r="AT45" s="20" t="s">
        <v>341</v>
      </c>
      <c r="AU45" s="20" t="s">
        <v>342</v>
      </c>
      <c r="AV45" s="20" t="s">
        <v>335</v>
      </c>
      <c r="AW45" s="20" t="s">
        <v>343</v>
      </c>
      <c r="AX45" s="32">
        <v>44200</v>
      </c>
      <c r="AY45" s="32">
        <v>44561</v>
      </c>
      <c r="AZ45" s="19"/>
      <c r="BA45" s="19"/>
      <c r="BB45" s="19"/>
      <c r="BC45" s="19"/>
      <c r="BD45" s="19"/>
    </row>
    <row r="46" spans="1:56" ht="123" hidden="1" customHeight="1" x14ac:dyDescent="0.2">
      <c r="A46" s="19" t="s">
        <v>177</v>
      </c>
      <c r="B46" s="19"/>
      <c r="C46" s="19" t="s">
        <v>344</v>
      </c>
      <c r="D46" s="19" t="s">
        <v>345</v>
      </c>
      <c r="E46" s="19" t="s">
        <v>338</v>
      </c>
      <c r="F46" s="20" t="s">
        <v>346</v>
      </c>
      <c r="G46" s="20" t="s">
        <v>347</v>
      </c>
      <c r="H46" s="19">
        <v>3</v>
      </c>
      <c r="I46" s="19">
        <v>2</v>
      </c>
      <c r="J46" s="21" t="str">
        <f>IF(E46="8. Corrupción",IF(OR(AND(H46=1,I46=5),AND(H46=2,I46=5),AND(H46=3,I46=4),(H46+I46&gt;=8)),"Extrema",IF(OR(AND(H46=1,I46=4),AND(H46=2,I46=4),AND(H46=4,I46=3),AND(H46=3,I46=3)),"Alta",IF(OR(AND(H46=1,I46=3),AND(H46=2,I46=3)),"Moderada","No aplica para Corrupción"))),IF(H46+I46=0,"",IF(OR(AND(H46=3,I46=4),(AND(H46=2,I46=5)),(AND(H46=1,I46=5))),"Extrema",IF(OR(AND(H46=3,I46=1),(AND(H46=2,I46=2))),"Baja",IF(OR(AND(H46=4,I46=1),AND(H46=3,I46=2),AND(H46=2,I46=3),AND(H46=1,I46=3)),"Moderada",IF(H46+I46&gt;=8,"Extrema",IF(H46+I46&lt;4,"Baja",IF(H46+I46&gt;=6,"Alta","Alta"))))))))</f>
        <v>Moderada</v>
      </c>
      <c r="K46" s="22" t="s">
        <v>135</v>
      </c>
      <c r="L46" s="22" t="s">
        <v>348</v>
      </c>
      <c r="M46" s="23" t="s">
        <v>86</v>
      </c>
      <c r="N46" s="24">
        <f t="shared" si="20"/>
        <v>15</v>
      </c>
      <c r="O46" s="23" t="s">
        <v>87</v>
      </c>
      <c r="P46" s="24">
        <f t="shared" si="1"/>
        <v>15</v>
      </c>
      <c r="Q46" s="23" t="s">
        <v>88</v>
      </c>
      <c r="R46" s="24">
        <f t="shared" si="2"/>
        <v>15</v>
      </c>
      <c r="S46" s="23" t="s">
        <v>89</v>
      </c>
      <c r="T46" s="24">
        <f t="shared" si="3"/>
        <v>15</v>
      </c>
      <c r="U46" s="23" t="s">
        <v>90</v>
      </c>
      <c r="V46" s="24">
        <f t="shared" si="4"/>
        <v>15</v>
      </c>
      <c r="W46" s="23" t="s">
        <v>91</v>
      </c>
      <c r="X46" s="24">
        <f t="shared" si="5"/>
        <v>15</v>
      </c>
      <c r="Y46" s="23" t="s">
        <v>92</v>
      </c>
      <c r="Z46" s="24">
        <f t="shared" si="6"/>
        <v>10</v>
      </c>
      <c r="AA46" s="25">
        <f t="shared" si="7"/>
        <v>100</v>
      </c>
      <c r="AB46" s="26" t="str">
        <f t="shared" si="18"/>
        <v>Fuerte</v>
      </c>
      <c r="AC46" s="27" t="s">
        <v>93</v>
      </c>
      <c r="AD46" s="26" t="str">
        <f t="shared" si="8"/>
        <v>Fuerte</v>
      </c>
      <c r="AE46" s="26" t="str">
        <f t="shared" si="9"/>
        <v>FuerteFuerte</v>
      </c>
      <c r="AF46" s="26" t="str">
        <f>IFERROR(VLOOKUP(AE46,[1]PARAMETROS!$BH$2:$BJ$10,3,FALSE),"")</f>
        <v>Fuerte</v>
      </c>
      <c r="AG46" s="26">
        <f t="shared" si="10"/>
        <v>100</v>
      </c>
      <c r="AH46" s="26" t="str">
        <f>IFERROR(VLOOKUP(AE46,[1]PARAMETROS!$BH$2:$BJ$10,2,FALSE),"")</f>
        <v>No</v>
      </c>
      <c r="AI46" s="28">
        <f t="shared" si="21"/>
        <v>100</v>
      </c>
      <c r="AJ46" s="26" t="str">
        <f t="shared" si="12"/>
        <v>Fuerte</v>
      </c>
      <c r="AK46" s="27" t="s">
        <v>94</v>
      </c>
      <c r="AL46" s="27" t="s">
        <v>94</v>
      </c>
      <c r="AM46" s="27" t="str">
        <f t="shared" si="22"/>
        <v>FuerteDirectamenteDirectamente</v>
      </c>
      <c r="AN46" s="29">
        <f>IFERROR(VLOOKUP(AM46,[1]PARAMETROS!$BD$1:$BG$9,2,FALSE),0)</f>
        <v>2</v>
      </c>
      <c r="AO46" s="29">
        <f>IF(E46&lt;&gt;"8. Corrupción",IFERROR(VLOOKUP(AM46,[1]PARAMETROS!$BD$1:$BG$9,3,FALSE),0),0)</f>
        <v>2</v>
      </c>
      <c r="AP46" s="30">
        <f>IF(H46 ="",0,IF(H46-AN46&lt;=0,1,H46-AN46))</f>
        <v>1</v>
      </c>
      <c r="AQ46" s="30">
        <f>IF(E46&lt;&gt;"8. Corrupción",IF(I46="",0,IF(I46-AO46=0,1,I46-AO46)),I46)</f>
        <v>1</v>
      </c>
      <c r="AR46" s="21" t="str">
        <f>IF(E46="8. Corrupción",IF(OR(AND(AP46=1,AQ46=5),AND(AP46=2,AQ46=5),AND(AP46=3,AQ46=4),(AP46+AQ46&gt;=8)),"Extrema",IF(OR(AND(AP46=1,AQ46=4),AND(AP46=2,AQ46=4),AND(AP46=4,AQ46=3),AND(AP46=3,AQ46=3)),"Alta",IF(OR(AND(AP46=1,AQ46=3),AND(AP46=2,AQ46=3)),"Moderada","No aplica para Corrupción"))),IF(AP46+AQ46=0,"",IF(OR(AND(AP46=3,AQ46=4),(AND(AP46=2,AQ46=5)),(AND(AP46=1,AQ46=5))),"Extrema",IF(OR(AND(AP46=3,AQ46=1),(AND(AP46=2,AQ46=2))),"Baja",IF(OR(AND(AP46=4,AQ46=1),AND(AP46=3,AQ46=2),AND(AP46=2,AQ46=3),AND(AP46=1,AQ46=3)),"Moderada",IF(AP46+AQ46&gt;=8,"Extrema",IF(AP46+AQ46&lt;4,"Baja",IF(AP46+AQ46&gt;=6,"Alta","Alta"))))))))</f>
        <v>Baja</v>
      </c>
      <c r="AS46" s="31" t="s">
        <v>95</v>
      </c>
      <c r="AT46" s="38" t="s">
        <v>349</v>
      </c>
      <c r="AU46" s="38" t="s">
        <v>350</v>
      </c>
      <c r="AV46" s="38" t="s">
        <v>351</v>
      </c>
      <c r="AW46" s="38" t="s">
        <v>352</v>
      </c>
      <c r="AX46" s="32">
        <v>44200</v>
      </c>
      <c r="AY46" s="32">
        <v>44561</v>
      </c>
      <c r="AZ46" s="19"/>
      <c r="BA46" s="19"/>
      <c r="BB46" s="19"/>
      <c r="BC46" s="19"/>
      <c r="BD46" s="19"/>
    </row>
    <row r="47" spans="1:56" ht="135.75" hidden="1" customHeight="1" x14ac:dyDescent="0.2">
      <c r="A47" s="19" t="s">
        <v>177</v>
      </c>
      <c r="B47" s="19" t="s">
        <v>129</v>
      </c>
      <c r="C47" s="19" t="s">
        <v>344</v>
      </c>
      <c r="D47" s="19" t="s">
        <v>353</v>
      </c>
      <c r="E47" s="19" t="s">
        <v>170</v>
      </c>
      <c r="F47" s="20" t="s">
        <v>354</v>
      </c>
      <c r="G47" s="20" t="s">
        <v>355</v>
      </c>
      <c r="H47" s="19">
        <v>3</v>
      </c>
      <c r="I47" s="19">
        <v>3</v>
      </c>
      <c r="J47" s="21" t="str">
        <f>IF(E47="8. Corrupción",IF(OR(AND(H47=1,I47=5),AND(H47=2,I47=5),AND(H47=3,I47=4),(H47+I47&gt;=8)),"Extrema",IF(OR(AND(H47=1,I47=4),AND(H47=2,I47=4),AND(H47=4,I47=3),AND(H47=3,I47=3)),"Alta",IF(OR(AND(H47=1,I47=3),AND(H47=2,I47=3)),"Moderada","No aplica para Corrupción"))),IF(H47+I47=0,"",IF(OR(AND(H47=3,I47=4),(AND(H47=2,I47=5)),(AND(H47=1,I47=5))),"Extrema",IF(OR(AND(H47=3,I47=1),(AND(H47=2,I47=2))),"Baja",IF(OR(AND(H47=4,I47=1),AND(H47=3,I47=2),AND(H47=2,I47=3),AND(H47=1,I47=3)),"Moderada",IF(H47+I47&gt;=8,"Extrema",IF(H47+I47&lt;4,"Baja",IF(H47+I47&gt;=6,"Alta","Alta"))))))))</f>
        <v>Alta</v>
      </c>
      <c r="K47" s="22" t="s">
        <v>154</v>
      </c>
      <c r="L47" s="22" t="s">
        <v>356</v>
      </c>
      <c r="M47" s="23" t="s">
        <v>86</v>
      </c>
      <c r="N47" s="24">
        <f t="shared" si="20"/>
        <v>15</v>
      </c>
      <c r="O47" s="23" t="s">
        <v>87</v>
      </c>
      <c r="P47" s="24">
        <f t="shared" si="1"/>
        <v>15</v>
      </c>
      <c r="Q47" s="23" t="s">
        <v>88</v>
      </c>
      <c r="R47" s="24">
        <f t="shared" si="2"/>
        <v>15</v>
      </c>
      <c r="S47" s="23" t="s">
        <v>89</v>
      </c>
      <c r="T47" s="24">
        <f t="shared" si="3"/>
        <v>15</v>
      </c>
      <c r="U47" s="23" t="s">
        <v>90</v>
      </c>
      <c r="V47" s="24">
        <f t="shared" si="4"/>
        <v>15</v>
      </c>
      <c r="W47" s="23" t="s">
        <v>91</v>
      </c>
      <c r="X47" s="24">
        <f t="shared" si="5"/>
        <v>15</v>
      </c>
      <c r="Y47" s="23" t="s">
        <v>92</v>
      </c>
      <c r="Z47" s="24">
        <f t="shared" si="6"/>
        <v>10</v>
      </c>
      <c r="AA47" s="25">
        <f t="shared" si="7"/>
        <v>100</v>
      </c>
      <c r="AB47" s="26" t="str">
        <f t="shared" si="18"/>
        <v>Fuerte</v>
      </c>
      <c r="AC47" s="27" t="s">
        <v>93</v>
      </c>
      <c r="AD47" s="26" t="str">
        <f t="shared" si="8"/>
        <v>Fuerte</v>
      </c>
      <c r="AE47" s="26" t="str">
        <f t="shared" si="9"/>
        <v>FuerteFuerte</v>
      </c>
      <c r="AF47" s="26" t="str">
        <f>IFERROR(VLOOKUP(AE47,[1]PARAMETROS!$BH$2:$BJ$10,3,FALSE),"")</f>
        <v>Fuerte</v>
      </c>
      <c r="AG47" s="26">
        <f t="shared" si="10"/>
        <v>100</v>
      </c>
      <c r="AH47" s="26" t="str">
        <f>IFERROR(VLOOKUP(AE47,[1]PARAMETROS!$BH$2:$BJ$10,2,FALSE),"")</f>
        <v>No</v>
      </c>
      <c r="AI47" s="28">
        <f t="shared" si="21"/>
        <v>100</v>
      </c>
      <c r="AJ47" s="26" t="str">
        <f t="shared" si="12"/>
        <v>Fuerte</v>
      </c>
      <c r="AK47" s="27" t="s">
        <v>94</v>
      </c>
      <c r="AL47" s="27" t="s">
        <v>94</v>
      </c>
      <c r="AM47" s="27" t="str">
        <f t="shared" si="22"/>
        <v>FuerteDirectamenteDirectamente</v>
      </c>
      <c r="AN47" s="29">
        <f>IFERROR(VLOOKUP(AM47,[1]PARAMETROS!$BD$1:$BG$9,2,FALSE),0)</f>
        <v>2</v>
      </c>
      <c r="AO47" s="29">
        <f>IF(E47&lt;&gt;"8. Corrupción",IFERROR(VLOOKUP(AM47,[1]PARAMETROS!$BD$1:$BG$9,3,FALSE),0),0)</f>
        <v>2</v>
      </c>
      <c r="AP47" s="30">
        <f>IF(H47 ="",0,IF(H47-AN47&lt;=0,1,H47-AN47))</f>
        <v>1</v>
      </c>
      <c r="AQ47" s="30">
        <f>IF(E47&lt;&gt;"8. Corrupción",IF(I47="",0,IF(I47-AO47=0,1,I47-AO47)),I47)</f>
        <v>1</v>
      </c>
      <c r="AR47" s="21" t="str">
        <f>IF(E47="8. Corrupción",IF(OR(AND(AP47=1,AQ47=5),AND(AP47=2,AQ47=5),AND(AP47=3,AQ47=4),(AP47+AQ47&gt;=8)),"Extrema",IF(OR(AND(AP47=1,AQ47=4),AND(AP47=2,AQ47=4),AND(AP47=4,AQ47=3),AND(AP47=3,AQ47=3)),"Alta",IF(OR(AND(AP47=1,AQ47=3),AND(AP47=2,AQ47=3)),"Moderada","No aplica para Corrupción"))),IF(AP47+AQ47=0,"",IF(OR(AND(AP47=3,AQ47=4),(AND(AP47=2,AQ47=5)),(AND(AP47=1,AQ47=5))),"Extrema",IF(OR(AND(AP47=3,AQ47=1),(AND(AP47=2,AQ47=2))),"Baja",IF(OR(AND(AP47=4,AQ47=1),AND(AP47=3,AQ47=2),AND(AP47=2,AQ47=3),AND(AP47=1,AQ47=3)),"Moderada",IF(AP47+AQ47&gt;=8,"Extrema",IF(AP47+AQ47&lt;4,"Baja",IF(AP47+AQ47&gt;=6,"Alta","Alta"))))))))</f>
        <v>Baja</v>
      </c>
      <c r="AS47" s="31" t="s">
        <v>95</v>
      </c>
      <c r="AT47" s="20" t="s">
        <v>357</v>
      </c>
      <c r="AU47" s="20" t="s">
        <v>358</v>
      </c>
      <c r="AV47" s="20" t="s">
        <v>359</v>
      </c>
      <c r="AW47" s="20" t="s">
        <v>360</v>
      </c>
      <c r="AX47" s="32">
        <v>44200</v>
      </c>
      <c r="AY47" s="32">
        <v>44469</v>
      </c>
      <c r="AZ47" s="19"/>
      <c r="BA47" s="19"/>
      <c r="BB47" s="19"/>
      <c r="BC47" s="19"/>
      <c r="BD47" s="19"/>
    </row>
    <row r="48" spans="1:56" ht="126.75" hidden="1" customHeight="1" x14ac:dyDescent="0.2">
      <c r="A48" s="19" t="s">
        <v>177</v>
      </c>
      <c r="B48" s="19" t="s">
        <v>129</v>
      </c>
      <c r="C48" s="19" t="s">
        <v>344</v>
      </c>
      <c r="D48" s="19" t="s">
        <v>361</v>
      </c>
      <c r="E48" s="19" t="s">
        <v>338</v>
      </c>
      <c r="F48" s="20" t="s">
        <v>362</v>
      </c>
      <c r="G48" s="20" t="s">
        <v>363</v>
      </c>
      <c r="H48" s="19">
        <v>3</v>
      </c>
      <c r="I48" s="19">
        <v>3</v>
      </c>
      <c r="J48" s="21" t="str">
        <f>IF(E48="8. Corrupción",IF(OR(AND(H48=1,I48=5),AND(H48=2,I48=5),AND(H48=3,I48=4),(H48+I48&gt;=8)),"Extrema",IF(OR(AND(H48=1,I48=4),AND(H48=2,I48=4),AND(H48=4,I48=3),AND(H48=3,I48=3)),"Alta",IF(OR(AND(H48=1,I48=3),AND(H48=2,I48=3)),"Moderada","No aplica para Corrupción"))),IF(H48+I48=0,"",IF(OR(AND(H48=3,I48=4),(AND(H48=2,I48=5)),(AND(H48=1,I48=5))),"Extrema",IF(OR(AND(H48=3,I48=1),(AND(H48=2,I48=2))),"Baja",IF(OR(AND(H48=4,I48=1),AND(H48=3,I48=2),AND(H48=2,I48=3),AND(H48=1,I48=3)),"Moderada",IF(H48+I48&gt;=8,"Extrema",IF(H48+I48&lt;4,"Baja",IF(H48+I48&gt;=6,"Alta","Alta"))))))))</f>
        <v>Alta</v>
      </c>
      <c r="K48" s="22" t="s">
        <v>84</v>
      </c>
      <c r="L48" s="22" t="s">
        <v>364</v>
      </c>
      <c r="M48" s="23" t="s">
        <v>86</v>
      </c>
      <c r="N48" s="24">
        <f t="shared" si="20"/>
        <v>15</v>
      </c>
      <c r="O48" s="23" t="s">
        <v>87</v>
      </c>
      <c r="P48" s="24">
        <f t="shared" si="1"/>
        <v>15</v>
      </c>
      <c r="Q48" s="23" t="s">
        <v>88</v>
      </c>
      <c r="R48" s="24">
        <f t="shared" si="2"/>
        <v>15</v>
      </c>
      <c r="S48" s="23" t="s">
        <v>89</v>
      </c>
      <c r="T48" s="24">
        <f t="shared" si="3"/>
        <v>15</v>
      </c>
      <c r="U48" s="23" t="s">
        <v>90</v>
      </c>
      <c r="V48" s="24">
        <f t="shared" si="4"/>
        <v>15</v>
      </c>
      <c r="W48" s="23" t="s">
        <v>91</v>
      </c>
      <c r="X48" s="24">
        <f t="shared" si="5"/>
        <v>15</v>
      </c>
      <c r="Y48" s="23" t="s">
        <v>92</v>
      </c>
      <c r="Z48" s="24">
        <f t="shared" si="6"/>
        <v>10</v>
      </c>
      <c r="AA48" s="25">
        <f t="shared" si="7"/>
        <v>100</v>
      </c>
      <c r="AB48" s="26" t="str">
        <f t="shared" si="18"/>
        <v>Fuerte</v>
      </c>
      <c r="AC48" s="27" t="s">
        <v>93</v>
      </c>
      <c r="AD48" s="26" t="str">
        <f t="shared" si="8"/>
        <v>Fuerte</v>
      </c>
      <c r="AE48" s="26" t="str">
        <f t="shared" si="9"/>
        <v>FuerteFuerte</v>
      </c>
      <c r="AF48" s="26" t="str">
        <f>IFERROR(VLOOKUP(AE48,[1]PARAMETROS!$BH$2:$BJ$10,3,FALSE),"")</f>
        <v>Fuerte</v>
      </c>
      <c r="AG48" s="26">
        <f t="shared" si="10"/>
        <v>100</v>
      </c>
      <c r="AH48" s="26" t="str">
        <f>IFERROR(VLOOKUP(AE48,[1]PARAMETROS!$BH$2:$BJ$10,2,FALSE),"")</f>
        <v>No</v>
      </c>
      <c r="AI48" s="28">
        <f t="shared" si="21"/>
        <v>100</v>
      </c>
      <c r="AJ48" s="26" t="str">
        <f t="shared" si="12"/>
        <v>Fuerte</v>
      </c>
      <c r="AK48" s="27" t="s">
        <v>94</v>
      </c>
      <c r="AL48" s="27" t="s">
        <v>94</v>
      </c>
      <c r="AM48" s="27" t="str">
        <f t="shared" si="22"/>
        <v>FuerteDirectamenteDirectamente</v>
      </c>
      <c r="AN48" s="29">
        <f>IFERROR(VLOOKUP(AM48,[1]PARAMETROS!$BD$1:$BG$9,2,FALSE),0)</f>
        <v>2</v>
      </c>
      <c r="AO48" s="29">
        <f>IF(E48&lt;&gt;"8. Corrupción",IFERROR(VLOOKUP(AM48,[1]PARAMETROS!$BD$1:$BG$9,3,FALSE),0),0)</f>
        <v>2</v>
      </c>
      <c r="AP48" s="30">
        <f>IF(H48 ="",0,IF(H48-AN48&lt;=0,1,H48-AN48))</f>
        <v>1</v>
      </c>
      <c r="AQ48" s="30">
        <f>IF(E48&lt;&gt;"8. Corrupción",IF(I48="",0,IF(I48-AO48=0,1,I48-AO48)),I48)</f>
        <v>1</v>
      </c>
      <c r="AR48" s="21" t="str">
        <f>IF(E48="8. Corrupción",IF(OR(AND(AP48=1,AQ48=5),AND(AP48=2,AQ48=5),AND(AP48=3,AQ48=4),(AP48+AQ48&gt;=8)),"Extrema",IF(OR(AND(AP48=1,AQ48=4),AND(AP48=2,AQ48=4),AND(AP48=4,AQ48=3),AND(AP48=3,AQ48=3)),"Alta",IF(OR(AND(AP48=1,AQ48=3),AND(AP48=2,AQ48=3)),"Moderada","No aplica para Corrupción"))),IF(AP48+AQ48=0,"",IF(OR(AND(AP48=3,AQ48=4),(AND(AP48=2,AQ48=5)),(AND(AP48=1,AQ48=5))),"Extrema",IF(OR(AND(AP48=3,AQ48=1),(AND(AP48=2,AQ48=2))),"Baja",IF(OR(AND(AP48=4,AQ48=1),AND(AP48=3,AQ48=2),AND(AP48=2,AQ48=3),AND(AP48=1,AQ48=3)),"Moderada",IF(AP48+AQ48&gt;=8,"Extrema",IF(AP48+AQ48&lt;4,"Baja",IF(AP48+AQ48&gt;=6,"Alta","Alta"))))))))</f>
        <v>Baja</v>
      </c>
      <c r="AS48" s="31" t="s">
        <v>95</v>
      </c>
      <c r="AT48" s="20" t="s">
        <v>365</v>
      </c>
      <c r="AU48" s="20" t="s">
        <v>366</v>
      </c>
      <c r="AV48" s="20" t="s">
        <v>367</v>
      </c>
      <c r="AW48" s="20" t="s">
        <v>368</v>
      </c>
      <c r="AX48" s="32">
        <v>44200</v>
      </c>
      <c r="AY48" s="32">
        <v>44377</v>
      </c>
      <c r="AZ48" s="19"/>
      <c r="BA48" s="19"/>
      <c r="BB48" s="19"/>
      <c r="BC48" s="19"/>
      <c r="BD48" s="19"/>
    </row>
    <row r="50" spans="1:61" x14ac:dyDescent="0.2">
      <c r="A50" s="42" t="s">
        <v>371</v>
      </c>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row>
    <row r="51" spans="1:61" x14ac:dyDescent="0.2">
      <c r="A51" s="42" t="s">
        <v>369</v>
      </c>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row>
    <row r="52" spans="1:61" x14ac:dyDescent="0.2">
      <c r="A52" s="42" t="s">
        <v>370</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row>
  </sheetData>
  <protectedRanges>
    <protectedRange sqref="AS12:AS25 AS27 AS31:AS39 AS41 AS44:AS48" name="Rango1"/>
    <protectedRange sqref="AS28:AS29" name="Rango1_2"/>
  </protectedRanges>
  <autoFilter ref="A13:WXK48" xr:uid="{00000000-0009-0000-0000-000000000000}">
    <filterColumn colId="4">
      <filters>
        <filter val="8. Corrupción"/>
      </filters>
    </filterColumn>
  </autoFilter>
  <dataConsolidate/>
  <mergeCells count="155">
    <mergeCell ref="A1:B3"/>
    <mergeCell ref="C1:BA3"/>
    <mergeCell ref="BB1:BD1"/>
    <mergeCell ref="BB2:BD2"/>
    <mergeCell ref="BB3:BD3"/>
    <mergeCell ref="A4:BD4"/>
    <mergeCell ref="A5:B5"/>
    <mergeCell ref="C5:G5"/>
    <mergeCell ref="H5:AY5"/>
    <mergeCell ref="AZ5:BA5"/>
    <mergeCell ref="BB5:BD5"/>
    <mergeCell ref="A6:A12"/>
    <mergeCell ref="B6:B12"/>
    <mergeCell ref="C6:C12"/>
    <mergeCell ref="D6:D12"/>
    <mergeCell ref="E6:E12"/>
    <mergeCell ref="BA6:BA12"/>
    <mergeCell ref="BB6:BB12"/>
    <mergeCell ref="BC6:BC12"/>
    <mergeCell ref="BD6:BD12"/>
    <mergeCell ref="H7:J7"/>
    <mergeCell ref="K7:L11"/>
    <mergeCell ref="M7:AB8"/>
    <mergeCell ref="AC7:AD8"/>
    <mergeCell ref="AE7:AE12"/>
    <mergeCell ref="AF7:AH9"/>
    <mergeCell ref="H6:J6"/>
    <mergeCell ref="K6:AQ6"/>
    <mergeCell ref="AS6:AY6"/>
    <mergeCell ref="AZ6:AZ12"/>
    <mergeCell ref="AI7:AJ12"/>
    <mergeCell ref="AK7:AK12"/>
    <mergeCell ref="AL7:AL12"/>
    <mergeCell ref="AN7:AO8"/>
    <mergeCell ref="AY11:AY12"/>
    <mergeCell ref="U10:U12"/>
    <mergeCell ref="W10:W12"/>
    <mergeCell ref="X10:X12"/>
    <mergeCell ref="Y10:Y12"/>
    <mergeCell ref="AA10:AA12"/>
    <mergeCell ref="AB10:AB12"/>
    <mergeCell ref="AA9:AB9"/>
    <mergeCell ref="AC9:AD9"/>
    <mergeCell ref="AN9:AN12"/>
    <mergeCell ref="AX7:AY10"/>
    <mergeCell ref="AM8:AM12"/>
    <mergeCell ref="V9:V12"/>
    <mergeCell ref="Z9:Z12"/>
    <mergeCell ref="AP7:AP12"/>
    <mergeCell ref="AQ7:AQ12"/>
    <mergeCell ref="AS7:AS12"/>
    <mergeCell ref="AT7:AT12"/>
    <mergeCell ref="AU7:AU12"/>
    <mergeCell ref="AV7:AV12"/>
    <mergeCell ref="C25:C26"/>
    <mergeCell ref="D25:D26"/>
    <mergeCell ref="E25:E26"/>
    <mergeCell ref="G25:G26"/>
    <mergeCell ref="AC10:AC12"/>
    <mergeCell ref="AD10:AD12"/>
    <mergeCell ref="AF10:AF12"/>
    <mergeCell ref="AH10:AH12"/>
    <mergeCell ref="AX11:AX12"/>
    <mergeCell ref="M10:M12"/>
    <mergeCell ref="N10:N12"/>
    <mergeCell ref="O10:O12"/>
    <mergeCell ref="P10:P12"/>
    <mergeCell ref="Q10:Q12"/>
    <mergeCell ref="S10:S12"/>
    <mergeCell ref="H8:H12"/>
    <mergeCell ref="I8:I12"/>
    <mergeCell ref="M9:O9"/>
    <mergeCell ref="R9:R12"/>
    <mergeCell ref="T9:T12"/>
    <mergeCell ref="F6:F12"/>
    <mergeCell ref="G6:G12"/>
    <mergeCell ref="AO9:AO12"/>
    <mergeCell ref="AW7:AW12"/>
    <mergeCell ref="AZ25:AZ26"/>
    <mergeCell ref="BA25:BA26"/>
    <mergeCell ref="BB25:BB26"/>
    <mergeCell ref="BC25:BC26"/>
    <mergeCell ref="BD25:BD26"/>
    <mergeCell ref="A29:A30"/>
    <mergeCell ref="B29:B30"/>
    <mergeCell ref="C29:C30"/>
    <mergeCell ref="D29:D30"/>
    <mergeCell ref="E29:E30"/>
    <mergeCell ref="AS25:AS26"/>
    <mergeCell ref="AU25:AU26"/>
    <mergeCell ref="AV25:AV26"/>
    <mergeCell ref="AW25:AW26"/>
    <mergeCell ref="AX25:AX26"/>
    <mergeCell ref="AY25:AY26"/>
    <mergeCell ref="H25:H26"/>
    <mergeCell ref="I25:I26"/>
    <mergeCell ref="J25:J26"/>
    <mergeCell ref="AP25:AP26"/>
    <mergeCell ref="AQ25:AQ26"/>
    <mergeCell ref="AR25:AR26"/>
    <mergeCell ref="A25:A26"/>
    <mergeCell ref="B25:B26"/>
    <mergeCell ref="AM29:AM30"/>
    <mergeCell ref="AN29:AN30"/>
    <mergeCell ref="AO29:AO30"/>
    <mergeCell ref="AP29:AP30"/>
    <mergeCell ref="G29:G30"/>
    <mergeCell ref="H29:H30"/>
    <mergeCell ref="I29:I30"/>
    <mergeCell ref="J29:J30"/>
    <mergeCell ref="AI29:AI30"/>
    <mergeCell ref="AJ29:AJ30"/>
    <mergeCell ref="BD29:BD30"/>
    <mergeCell ref="A39:A40"/>
    <mergeCell ref="B39:B40"/>
    <mergeCell ref="C39:C40"/>
    <mergeCell ref="D39:D40"/>
    <mergeCell ref="E39:E40"/>
    <mergeCell ref="G39:G40"/>
    <mergeCell ref="H39:H40"/>
    <mergeCell ref="I39:I40"/>
    <mergeCell ref="J39:J40"/>
    <mergeCell ref="AX29:AX30"/>
    <mergeCell ref="AY29:AY30"/>
    <mergeCell ref="AZ29:AZ30"/>
    <mergeCell ref="BA29:BA30"/>
    <mergeCell ref="BB29:BB30"/>
    <mergeCell ref="BC29:BC30"/>
    <mergeCell ref="AQ29:AQ30"/>
    <mergeCell ref="AR29:AR30"/>
    <mergeCell ref="AS29:AS30"/>
    <mergeCell ref="AU29:AU30"/>
    <mergeCell ref="AV29:AV30"/>
    <mergeCell ref="AW29:AW30"/>
    <mergeCell ref="AK29:AK30"/>
    <mergeCell ref="AL29:AL30"/>
    <mergeCell ref="AP39:AP40"/>
    <mergeCell ref="AQ39:AQ40"/>
    <mergeCell ref="AR39:AR40"/>
    <mergeCell ref="AS39:AS40"/>
    <mergeCell ref="A41:A43"/>
    <mergeCell ref="B41:B43"/>
    <mergeCell ref="C41:C43"/>
    <mergeCell ref="D41:D43"/>
    <mergeCell ref="E41:E43"/>
    <mergeCell ref="H41:H43"/>
    <mergeCell ref="A50:BI50"/>
    <mergeCell ref="A51:BI51"/>
    <mergeCell ref="A52:BI52"/>
    <mergeCell ref="I41:I43"/>
    <mergeCell ref="J41:J43"/>
    <mergeCell ref="AP41:AP43"/>
    <mergeCell ref="AQ41:AQ43"/>
    <mergeCell ref="AR41:AR43"/>
    <mergeCell ref="AS41:AS43"/>
  </mergeCells>
  <conditionalFormatting sqref="J14 AR14:AR27 AR31:AR42 AR44:AR48">
    <cfRule type="cellIs" dxfId="51" priority="49" operator="equal">
      <formula>"Extrema"</formula>
    </cfRule>
    <cfRule type="cellIs" dxfId="50" priority="50" operator="equal">
      <formula>"Alta"</formula>
    </cfRule>
    <cfRule type="cellIs" dxfId="49" priority="51" operator="equal">
      <formula>"Moderada"</formula>
    </cfRule>
    <cfRule type="cellIs" dxfId="48" priority="52" operator="equal">
      <formula>"Baja"</formula>
    </cfRule>
  </conditionalFormatting>
  <conditionalFormatting sqref="J15">
    <cfRule type="cellIs" dxfId="47" priority="45" operator="equal">
      <formula>"Extrema"</formula>
    </cfRule>
    <cfRule type="cellIs" dxfId="46" priority="46" operator="equal">
      <formula>"Alta"</formula>
    </cfRule>
    <cfRule type="cellIs" dxfId="45" priority="47" operator="equal">
      <formula>"Moderada"</formula>
    </cfRule>
    <cfRule type="cellIs" dxfId="44" priority="48" operator="equal">
      <formula>"Baja"</formula>
    </cfRule>
  </conditionalFormatting>
  <conditionalFormatting sqref="J16">
    <cfRule type="cellIs" dxfId="43" priority="41" operator="equal">
      <formula>"Extrema"</formula>
    </cfRule>
    <cfRule type="cellIs" dxfId="42" priority="42" operator="equal">
      <formula>"Alta"</formula>
    </cfRule>
    <cfRule type="cellIs" dxfId="41" priority="43" operator="equal">
      <formula>"Moderada"</formula>
    </cfRule>
    <cfRule type="cellIs" dxfId="40" priority="44" operator="equal">
      <formula>"Baja"</formula>
    </cfRule>
  </conditionalFormatting>
  <conditionalFormatting sqref="J17">
    <cfRule type="cellIs" dxfId="39" priority="37" operator="equal">
      <formula>"Extrema"</formula>
    </cfRule>
    <cfRule type="cellIs" dxfId="38" priority="38" operator="equal">
      <formula>"Alta"</formula>
    </cfRule>
    <cfRule type="cellIs" dxfId="37" priority="39" operator="equal">
      <formula>"Moderada"</formula>
    </cfRule>
    <cfRule type="cellIs" dxfId="36" priority="40" operator="equal">
      <formula>"Baja"</formula>
    </cfRule>
  </conditionalFormatting>
  <conditionalFormatting sqref="J18">
    <cfRule type="cellIs" dxfId="35" priority="33" operator="equal">
      <formula>"Extrema"</formula>
    </cfRule>
    <cfRule type="cellIs" dxfId="34" priority="34" operator="equal">
      <formula>"Alta"</formula>
    </cfRule>
    <cfRule type="cellIs" dxfId="33" priority="35" operator="equal">
      <formula>"Moderada"</formula>
    </cfRule>
    <cfRule type="cellIs" dxfId="32" priority="36" operator="equal">
      <formula>"Baja"</formula>
    </cfRule>
  </conditionalFormatting>
  <conditionalFormatting sqref="J19">
    <cfRule type="cellIs" dxfId="31" priority="29" operator="equal">
      <formula>"Extrema"</formula>
    </cfRule>
    <cfRule type="cellIs" dxfId="30" priority="30" operator="equal">
      <formula>"Alta"</formula>
    </cfRule>
    <cfRule type="cellIs" dxfId="29" priority="31" operator="equal">
      <formula>"Moderada"</formula>
    </cfRule>
    <cfRule type="cellIs" dxfId="28" priority="32" operator="equal">
      <formula>"Baja"</formula>
    </cfRule>
  </conditionalFormatting>
  <conditionalFormatting sqref="J20">
    <cfRule type="cellIs" dxfId="27" priority="25" operator="equal">
      <formula>"Extrema"</formula>
    </cfRule>
    <cfRule type="cellIs" dxfId="26" priority="26" operator="equal">
      <formula>"Alta"</formula>
    </cfRule>
    <cfRule type="cellIs" dxfId="25" priority="27" operator="equal">
      <formula>"Moderada"</formula>
    </cfRule>
    <cfRule type="cellIs" dxfId="24" priority="28" operator="equal">
      <formula>"Baja"</formula>
    </cfRule>
  </conditionalFormatting>
  <conditionalFormatting sqref="J21">
    <cfRule type="cellIs" dxfId="23" priority="21" operator="equal">
      <formula>"Extrema"</formula>
    </cfRule>
    <cfRule type="cellIs" dxfId="22" priority="22" operator="equal">
      <formula>"Alta"</formula>
    </cfRule>
    <cfRule type="cellIs" dxfId="21" priority="23" operator="equal">
      <formula>"Moderada"</formula>
    </cfRule>
    <cfRule type="cellIs" dxfId="20" priority="24" operator="equal">
      <formula>"Baja"</formula>
    </cfRule>
  </conditionalFormatting>
  <conditionalFormatting sqref="J22">
    <cfRule type="cellIs" dxfId="19" priority="17" operator="equal">
      <formula>"Extrema"</formula>
    </cfRule>
    <cfRule type="cellIs" dxfId="18" priority="18" operator="equal">
      <formula>"Alta"</formula>
    </cfRule>
    <cfRule type="cellIs" dxfId="17" priority="19" operator="equal">
      <formula>"Moderada"</formula>
    </cfRule>
    <cfRule type="cellIs" dxfId="16" priority="20" operator="equal">
      <formula>"Baja"</formula>
    </cfRule>
  </conditionalFormatting>
  <conditionalFormatting sqref="J23">
    <cfRule type="cellIs" dxfId="15" priority="13" operator="equal">
      <formula>"Extrema"</formula>
    </cfRule>
    <cfRule type="cellIs" dxfId="14" priority="14" operator="equal">
      <formula>"Alta"</formula>
    </cfRule>
    <cfRule type="cellIs" dxfId="13" priority="15" operator="equal">
      <formula>"Moderada"</formula>
    </cfRule>
    <cfRule type="cellIs" dxfId="12" priority="16" operator="equal">
      <formula>"Baja"</formula>
    </cfRule>
  </conditionalFormatting>
  <conditionalFormatting sqref="J24:J27 J31:J42 J44:J48">
    <cfRule type="cellIs" dxfId="11" priority="9" operator="equal">
      <formula>"Extrema"</formula>
    </cfRule>
    <cfRule type="cellIs" dxfId="10" priority="10" operator="equal">
      <formula>"Alta"</formula>
    </cfRule>
    <cfRule type="cellIs" dxfId="9" priority="11" operator="equal">
      <formula>"Moderada"</formula>
    </cfRule>
    <cfRule type="cellIs" dxfId="8" priority="12" operator="equal">
      <formula>"Baja"</formula>
    </cfRule>
  </conditionalFormatting>
  <conditionalFormatting sqref="J29:J30">
    <cfRule type="cellIs" dxfId="7" priority="1" operator="equal">
      <formula>"Extrema"</formula>
    </cfRule>
    <cfRule type="cellIs" dxfId="6" priority="2" operator="equal">
      <formula>"Alta"</formula>
    </cfRule>
    <cfRule type="cellIs" dxfId="5" priority="3" operator="equal">
      <formula>"Moderada"</formula>
    </cfRule>
    <cfRule type="cellIs" dxfId="4" priority="4" operator="equal">
      <formula>"Baja"</formula>
    </cfRule>
  </conditionalFormatting>
  <conditionalFormatting sqref="J28 AR28:AR30">
    <cfRule type="cellIs" dxfId="3" priority="5" operator="equal">
      <formula>"Extrema"</formula>
    </cfRule>
    <cfRule type="cellIs" dxfId="2" priority="6" operator="equal">
      <formula>"Alta"</formula>
    </cfRule>
    <cfRule type="cellIs" dxfId="1" priority="7" operator="equal">
      <formula>"Moderada"</formula>
    </cfRule>
    <cfRule type="cellIs" dxfId="0" priority="8" operator="equal">
      <formula>"Baja"</formula>
    </cfRule>
  </conditionalFormatting>
  <dataValidations count="10">
    <dataValidation type="list" allowBlank="1" showInputMessage="1" showErrorMessage="1" sqref="AG50:AG52 AC14:AC48" xr:uid="{00000000-0002-0000-0000-000000000000}">
      <formula1>"Siempre se ejecuta,Algunas veces,No se ejecuta"</formula1>
    </dataValidation>
    <dataValidation type="list" allowBlank="1" showInputMessage="1" showErrorMessage="1" sqref="AP50:AQ52 AL14:AL29 AL31:AL48" xr:uid="{00000000-0002-0000-0000-000001000000}">
      <formula1>"Directamente,Indirectamente,No disminuye"</formula1>
    </dataValidation>
    <dataValidation type="list" allowBlank="1" showInputMessage="1" showErrorMessage="1" sqref="AO50:AO52 AK14:AK29 AK31:AK48" xr:uid="{00000000-0002-0000-0000-000002000000}">
      <formula1>"Directamente,No disminuye"</formula1>
    </dataValidation>
    <dataValidation type="list" allowBlank="1" showInputMessage="1" showErrorMessage="1" sqref="Q50:Q52 M14:M48" xr:uid="{00000000-0002-0000-0000-000003000000}">
      <formula1>"Asignado,No asignado"</formula1>
    </dataValidation>
    <dataValidation type="list" allowBlank="1" showInputMessage="1" showErrorMessage="1" sqref="S50:S52 O14:O48" xr:uid="{00000000-0002-0000-0000-000004000000}">
      <formula1>"Adecuado,Inadecuado"</formula1>
    </dataValidation>
    <dataValidation type="list" allowBlank="1" showInputMessage="1" showErrorMessage="1" sqref="U50:U52 Q14:Q48" xr:uid="{00000000-0002-0000-0000-000005000000}">
      <formula1>"Oportuna,Inoportuna"</formula1>
    </dataValidation>
    <dataValidation type="list" allowBlank="1" showInputMessage="1" showErrorMessage="1" sqref="W50:W52 S14:S48" xr:uid="{00000000-0002-0000-0000-000006000000}">
      <formula1>"Prevenir,Detectar,No es un control"</formula1>
    </dataValidation>
    <dataValidation type="list" allowBlank="1" showInputMessage="1" showErrorMessage="1" sqref="Y50:Y52 U14:U48" xr:uid="{00000000-0002-0000-0000-000007000000}">
      <formula1>"Confiable,No confiable"</formula1>
    </dataValidation>
    <dataValidation type="list" allowBlank="1" showInputMessage="1" showErrorMessage="1" sqref="AA50:AA52 W14:W48" xr:uid="{00000000-0002-0000-0000-000008000000}">
      <formula1>"Se investigan y resuelven oportunamente,No se investigan y no se resuelven oportunamente"</formula1>
    </dataValidation>
    <dataValidation type="list" allowBlank="1" showInputMessage="1" showErrorMessage="1" sqref="AC50:AC52 Y14:Y48" xr:uid="{00000000-0002-0000-0000-000009000000}">
      <formula1>"Completa,Incompleta,No existe"</formula1>
    </dataValidation>
  </dataValidations>
  <printOptions horizontalCentered="1" verticalCentered="1"/>
  <pageMargins left="0.31496062992125984" right="0.31496062992125984" top="0.74803149606299213" bottom="0.74803149606299213" header="0.31496062992125984" footer="0.31496062992125984"/>
  <pageSetup scale="24" orientation="landscape" horizontalDpi="4294967295" verticalDpi="4294967295" r:id="rId1"/>
  <rowBreaks count="1" manualBreakCount="1">
    <brk id="40" max="55" man="1"/>
  </rowBreaks>
  <colBreaks count="1" manualBreakCount="1">
    <brk id="5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controles_Haga_clic_en">
                <anchor moveWithCells="1" sizeWithCells="1">
                  <from>
                    <xdr:col>10</xdr:col>
                    <xdr:colOff>323850</xdr:colOff>
                    <xdr:row>8</xdr:row>
                    <xdr:rowOff>142875</xdr:rowOff>
                  </from>
                  <to>
                    <xdr:col>11</xdr:col>
                    <xdr:colOff>1390650</xdr:colOff>
                    <xdr:row>9</xdr:row>
                    <xdr:rowOff>219075</xdr:rowOff>
                  </to>
                </anchor>
              </controlPr>
            </control>
          </mc:Choice>
        </mc:AlternateContent>
        <mc:AlternateContent xmlns:mc="http://schemas.openxmlformats.org/markup-compatibility/2006">
          <mc:Choice Requires="x14">
            <control shapeId="1026" r:id="rId5" name="Button 2">
              <controlPr defaultSize="0" print="0" autoFill="0" autoPict="0" macro="[1]!Causas_Haga_clic_en">
                <anchor moveWithCells="1" sizeWithCells="1">
                  <from>
                    <xdr:col>5</xdr:col>
                    <xdr:colOff>285750</xdr:colOff>
                    <xdr:row>10</xdr:row>
                    <xdr:rowOff>123825</xdr:rowOff>
                  </from>
                  <to>
                    <xdr:col>5</xdr:col>
                    <xdr:colOff>1552575</xdr:colOff>
                    <xdr:row>11</xdr:row>
                    <xdr:rowOff>85725</xdr:rowOff>
                  </to>
                </anchor>
              </controlPr>
            </control>
          </mc:Choice>
        </mc:AlternateContent>
        <mc:AlternateContent xmlns:mc="http://schemas.openxmlformats.org/markup-compatibility/2006">
          <mc:Choice Requires="x14">
            <control shapeId="1027" r:id="rId6" name="Button 3">
              <controlPr defaultSize="0" print="0" autoFill="0" autoPict="0" macro="[1]!EliminarCausa_Haga_clic_en">
                <anchor moveWithCells="1" sizeWithCells="1">
                  <from>
                    <xdr:col>5</xdr:col>
                    <xdr:colOff>285750</xdr:colOff>
                    <xdr:row>11</xdr:row>
                    <xdr:rowOff>142875</xdr:rowOff>
                  </from>
                  <to>
                    <xdr:col>5</xdr:col>
                    <xdr:colOff>1533525</xdr:colOff>
                    <xdr:row>11</xdr:row>
                    <xdr:rowOff>361950</xdr:rowOff>
                  </to>
                </anchor>
              </controlPr>
            </control>
          </mc:Choice>
        </mc:AlternateContent>
        <mc:AlternateContent xmlns:mc="http://schemas.openxmlformats.org/markup-compatibility/2006">
          <mc:Choice Requires="x14">
            <control shapeId="1028" r:id="rId7" name="Button 4">
              <controlPr defaultSize="0" print="0" autoFill="0" autoPict="0" macro="[3]!EliminarCausa_Haga_clic_en">
                <anchor moveWithCells="1" sizeWithCells="1">
                  <from>
                    <xdr:col>5</xdr:col>
                    <xdr:colOff>285750</xdr:colOff>
                    <xdr:row>39</xdr:row>
                    <xdr:rowOff>142875</xdr:rowOff>
                  </from>
                  <to>
                    <xdr:col>5</xdr:col>
                    <xdr:colOff>1533525</xdr:colOff>
                    <xdr:row>39</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A000000}">
          <x14:formula1>
            <xm:f>'C:\PROCESO DIRECCIONAMIENTO Hdo\RIESGOS\2021\[12. PDE-07 Consolidado Mapa de Riesgos Institucionales 2021 Publicar.xlsm]PARAMETROS'!#REF!</xm:f>
          </x14:formula1>
          <xm:sqref>AS14:AS25 AS27 AS31:AS39 AS41 AS44:AS48 H14:I25 H27:I27 H31:I39 H41:I41 H44:I48 A14:C25 A27:C27 A31:C39 A41:C41 A44:C48 E14:E25 E27 E31:E39 E41 E44:E48 K26 K40 K42:K43</xm:sqref>
        </x14:dataValidation>
        <x14:dataValidation type="list" allowBlank="1" showInputMessage="1" xr:uid="{00000000-0002-0000-0000-000011000000}">
          <x14:formula1>
            <xm:f>'C:\PROCESO DIRECCIONAMIENTO Hdo\RIESGOS\2021\[12. PDE-07 Consolidado Mapa de Riesgos Institucionales 2021 Publicar.xlsm]PARAMETROS'!#REF!</xm:f>
          </x14:formula1>
          <xm:sqref>K14:K25 K27 K31:K39 K41 K44:K48</xm:sqref>
        </x14:dataValidation>
        <x14:dataValidation type="list" allowBlank="1" showInputMessage="1" xr:uid="{00000000-0002-0000-0000-000012000000}">
          <x14:formula1>
            <xm:f>'C:\PROCESO DIRECCIONAMIENTO Hdo\RIESGOS\2021\Procesos\[TICs Mapa de Riesgos 2021 PGTI 3.xlsm]PARAMETROS'!#REF!</xm:f>
          </x14:formula1>
          <xm:sqref>K28:K29</xm:sqref>
        </x14:dataValidation>
        <x14:dataValidation type="list" allowBlank="1" showInputMessage="1" showErrorMessage="1" xr:uid="{00000000-0002-0000-0000-000013000000}">
          <x14:formula1>
            <xm:f>'C:\PROCESO DIRECCIONAMIENTO Hdo\RIESGOS\2021\Procesos\[TICs Mapa de Riesgos 2021 PGTI 3.xlsm]PARAMETROS'!#REF!</xm:f>
          </x14:formula1>
          <xm:sqref>H28:I29 AS28:AS29 K30 E28:E29 A28:C29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 Riesgos de Corrupción</vt:lpstr>
      <vt:lpstr>'2. Riesgos de Corrupción'!Área_de_impresión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hdov1</dc:creator>
  <cp:lastModifiedBy>Luis Enrique Baron Prada</cp:lastModifiedBy>
  <dcterms:created xsi:type="dcterms:W3CDTF">2020-12-16T19:17:42Z</dcterms:created>
  <dcterms:modified xsi:type="dcterms:W3CDTF">2021-08-26T17:32:45Z</dcterms:modified>
</cp:coreProperties>
</file>